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2 Sistemas\Auditorias\SEVAC\Sevac 2026\Trimestre 01\"/>
    </mc:Choice>
  </mc:AlternateContent>
  <xr:revisionPtr revIDLastSave="0" documentId="13_ncr:1_{58E31B8A-A4F9-4CD3-9D5C-EE0ED38FB68D}" xr6:coauthVersionLast="47" xr6:coauthVersionMax="47" xr10:uidLastSave="{00000000-0000-0000-0000-000000000000}"/>
  <bookViews>
    <workbookView xWindow="-120" yWindow="-120" windowWidth="24240" windowHeight="13020" xr2:uid="{F5F701AE-660C-4927-A75B-54A8EEFC5EAC}"/>
  </bookViews>
  <sheets>
    <sheet name="5.-  PIGOO" sheetId="1" r:id="rId1"/>
  </sheets>
  <externalReferences>
    <externalReference r:id="rId2"/>
    <externalReference r:id="rId3"/>
    <externalReference r:id="rId4"/>
    <externalReference r:id="rId5"/>
  </externalReferences>
  <definedNames>
    <definedName name="_Cua1">#REF!</definedName>
    <definedName name="aa">#REF!</definedName>
    <definedName name="Admin.">#REF!</definedName>
    <definedName name="Admin2">'[2]Gastos de Admin.'!$H$234</definedName>
    <definedName name="_xlnm.Extract">#REF!</definedName>
    <definedName name="Comerc.">#REF!</definedName>
    <definedName name="conta">[3]datos!$A$1</definedName>
    <definedName name="Cua">#REF!</definedName>
    <definedName name="Egresos">#REF!</definedName>
    <definedName name="Grales.">#REF!</definedName>
    <definedName name="ing">#REF!</definedName>
    <definedName name="Ingresos">#REF!</definedName>
    <definedName name="inv">#REF!</definedName>
    <definedName name="Inversiones">#REF!</definedName>
    <definedName name="Op.Mant.">#REF!</definedName>
    <definedName name="registro">#REF!</definedName>
    <definedName name="Rubro">[4]!Tabla5[#Data]</definedName>
    <definedName name="Tot.Gastos">#REF!</definedName>
    <definedName name="x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9" i="1" l="1"/>
  <c r="L199" i="1"/>
  <c r="K199" i="1"/>
  <c r="J199" i="1"/>
  <c r="I199" i="1"/>
  <c r="H199" i="1"/>
  <c r="G199" i="1"/>
  <c r="F199" i="1"/>
  <c r="E199" i="1"/>
  <c r="D199" i="1"/>
  <c r="C199" i="1"/>
  <c r="B199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M175" i="1"/>
  <c r="M174" i="1" s="1"/>
  <c r="L175" i="1"/>
  <c r="L174" i="1" s="1"/>
  <c r="K175" i="1"/>
  <c r="K174" i="1" s="1"/>
  <c r="J175" i="1"/>
  <c r="I175" i="1"/>
  <c r="H175" i="1"/>
  <c r="G175" i="1"/>
  <c r="F175" i="1"/>
  <c r="F174" i="1" s="1"/>
  <c r="E175" i="1"/>
  <c r="E174" i="1" s="1"/>
  <c r="D175" i="1"/>
  <c r="D174" i="1" s="1"/>
  <c r="C175" i="1"/>
  <c r="C174" i="1" s="1"/>
  <c r="B175" i="1"/>
  <c r="J174" i="1"/>
  <c r="I174" i="1"/>
  <c r="H174" i="1"/>
  <c r="G174" i="1"/>
  <c r="B174" i="1"/>
  <c r="M171" i="1"/>
  <c r="L171" i="1"/>
  <c r="K171" i="1"/>
  <c r="J171" i="1"/>
  <c r="I171" i="1"/>
  <c r="H171" i="1"/>
  <c r="G171" i="1"/>
  <c r="F171" i="1"/>
  <c r="E171" i="1"/>
  <c r="B171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C155" i="1"/>
  <c r="C171" i="1" s="1"/>
  <c r="C147" i="1"/>
  <c r="B147" i="1"/>
  <c r="C146" i="1"/>
  <c r="C144" i="1" s="1"/>
  <c r="B146" i="1"/>
  <c r="B144" i="1" s="1"/>
  <c r="M144" i="1"/>
  <c r="L144" i="1"/>
  <c r="K144" i="1"/>
  <c r="J144" i="1"/>
  <c r="I144" i="1"/>
  <c r="H144" i="1"/>
  <c r="G144" i="1"/>
  <c r="F144" i="1"/>
  <c r="E144" i="1"/>
  <c r="D144" i="1"/>
  <c r="C140" i="1"/>
  <c r="D140" i="1" s="1"/>
  <c r="C139" i="1"/>
  <c r="D139" i="1" s="1"/>
  <c r="C138" i="1"/>
  <c r="D138" i="1" s="1"/>
  <c r="I135" i="1"/>
  <c r="H135" i="1"/>
  <c r="F135" i="1"/>
  <c r="B135" i="1"/>
  <c r="B134" i="1"/>
  <c r="B129" i="1" s="1"/>
  <c r="M129" i="1"/>
  <c r="M135" i="1" s="1"/>
  <c r="L129" i="1"/>
  <c r="K129" i="1"/>
  <c r="J129" i="1"/>
  <c r="I129" i="1"/>
  <c r="H129" i="1"/>
  <c r="G129" i="1"/>
  <c r="G135" i="1" s="1"/>
  <c r="F129" i="1"/>
  <c r="E129" i="1"/>
  <c r="E135" i="1" s="1"/>
  <c r="D129" i="1"/>
  <c r="C129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M116" i="1"/>
  <c r="M115" i="1" s="1"/>
  <c r="L116" i="1"/>
  <c r="L115" i="1" s="1"/>
  <c r="K116" i="1"/>
  <c r="J116" i="1"/>
  <c r="I116" i="1"/>
  <c r="H116" i="1"/>
  <c r="G116" i="1"/>
  <c r="G115" i="1" s="1"/>
  <c r="F116" i="1"/>
  <c r="F115" i="1" s="1"/>
  <c r="E116" i="1"/>
  <c r="E115" i="1" s="1"/>
  <c r="D116" i="1"/>
  <c r="D115" i="1" s="1"/>
  <c r="C116" i="1"/>
  <c r="B116" i="1"/>
  <c r="K115" i="1"/>
  <c r="J115" i="1"/>
  <c r="I115" i="1"/>
  <c r="H115" i="1"/>
  <c r="C115" i="1"/>
  <c r="B115" i="1"/>
  <c r="M106" i="1"/>
  <c r="L106" i="1"/>
  <c r="K106" i="1"/>
  <c r="J106" i="1"/>
  <c r="I106" i="1"/>
  <c r="H106" i="1"/>
  <c r="H99" i="1" s="1"/>
  <c r="G106" i="1"/>
  <c r="G99" i="1" s="1"/>
  <c r="F106" i="1"/>
  <c r="E106" i="1"/>
  <c r="D106" i="1"/>
  <c r="C106" i="1"/>
  <c r="B106" i="1"/>
  <c r="M100" i="1"/>
  <c r="M99" i="1" s="1"/>
  <c r="L100" i="1"/>
  <c r="L99" i="1" s="1"/>
  <c r="K100" i="1"/>
  <c r="K99" i="1" s="1"/>
  <c r="J100" i="1"/>
  <c r="J99" i="1" s="1"/>
  <c r="I100" i="1"/>
  <c r="H100" i="1"/>
  <c r="G100" i="1"/>
  <c r="F100" i="1"/>
  <c r="F99" i="1" s="1"/>
  <c r="E100" i="1"/>
  <c r="E99" i="1" s="1"/>
  <c r="D100" i="1"/>
  <c r="D99" i="1" s="1"/>
  <c r="D209" i="1" s="1"/>
  <c r="C100" i="1"/>
  <c r="C99" i="1" s="1"/>
  <c r="C209" i="1" s="1"/>
  <c r="B100" i="1"/>
  <c r="B99" i="1" s="1"/>
  <c r="I99" i="1"/>
  <c r="M96" i="1"/>
  <c r="L96" i="1"/>
  <c r="K96" i="1"/>
  <c r="I96" i="1"/>
  <c r="H96" i="1"/>
  <c r="G96" i="1"/>
  <c r="E96" i="1"/>
  <c r="D96" i="1"/>
  <c r="C96" i="1"/>
  <c r="N95" i="1"/>
  <c r="N94" i="1"/>
  <c r="N93" i="1"/>
  <c r="M93" i="1"/>
  <c r="L93" i="1"/>
  <c r="K93" i="1"/>
  <c r="J93" i="1"/>
  <c r="J96" i="1" s="1"/>
  <c r="I93" i="1"/>
  <c r="H93" i="1"/>
  <c r="G93" i="1"/>
  <c r="F93" i="1"/>
  <c r="F96" i="1" s="1"/>
  <c r="E93" i="1"/>
  <c r="D93" i="1"/>
  <c r="C93" i="1"/>
  <c r="B93" i="1"/>
  <c r="B96" i="1" s="1"/>
  <c r="J92" i="1"/>
  <c r="I92" i="1"/>
  <c r="G92" i="1"/>
  <c r="F92" i="1"/>
  <c r="N91" i="1"/>
  <c r="N90" i="1"/>
  <c r="N89" i="1"/>
  <c r="N88" i="1"/>
  <c r="N87" i="1"/>
  <c r="M86" i="1"/>
  <c r="M92" i="1" s="1"/>
  <c r="L86" i="1"/>
  <c r="L92" i="1" s="1"/>
  <c r="K86" i="1"/>
  <c r="K92" i="1" s="1"/>
  <c r="J86" i="1"/>
  <c r="I86" i="1"/>
  <c r="H86" i="1"/>
  <c r="H92" i="1" s="1"/>
  <c r="G86" i="1"/>
  <c r="F86" i="1"/>
  <c r="E86" i="1"/>
  <c r="E92" i="1" s="1"/>
  <c r="D86" i="1"/>
  <c r="D92" i="1" s="1"/>
  <c r="C86" i="1"/>
  <c r="C92" i="1" s="1"/>
  <c r="B86" i="1"/>
  <c r="B92" i="1" s="1"/>
  <c r="N84" i="1"/>
  <c r="N83" i="1"/>
  <c r="N79" i="1" s="1"/>
  <c r="N82" i="1"/>
  <c r="N81" i="1"/>
  <c r="N80" i="1"/>
  <c r="M79" i="1"/>
  <c r="L79" i="1"/>
  <c r="K79" i="1"/>
  <c r="J79" i="1"/>
  <c r="I79" i="1"/>
  <c r="H79" i="1"/>
  <c r="G79" i="1"/>
  <c r="F79" i="1"/>
  <c r="E79" i="1"/>
  <c r="D79" i="1"/>
  <c r="C79" i="1"/>
  <c r="B79" i="1"/>
  <c r="D77" i="1"/>
  <c r="C77" i="1"/>
  <c r="B77" i="1"/>
  <c r="N77" i="1" s="1"/>
  <c r="N76" i="1"/>
  <c r="N74" i="1"/>
  <c r="N73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N70" i="1"/>
  <c r="N68" i="1"/>
  <c r="N67" i="1"/>
  <c r="N66" i="1"/>
  <c r="N63" i="1" s="1"/>
  <c r="N65" i="1"/>
  <c r="N64" i="1"/>
  <c r="M63" i="1"/>
  <c r="L63" i="1"/>
  <c r="K63" i="1"/>
  <c r="J63" i="1"/>
  <c r="I63" i="1"/>
  <c r="H63" i="1"/>
  <c r="G63" i="1"/>
  <c r="F63" i="1"/>
  <c r="E63" i="1"/>
  <c r="D63" i="1"/>
  <c r="C63" i="1"/>
  <c r="B63" i="1"/>
  <c r="N61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N57" i="1"/>
  <c r="N56" i="1"/>
  <c r="N53" i="1"/>
  <c r="N52" i="1"/>
  <c r="N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J48" i="1"/>
  <c r="I48" i="1"/>
  <c r="H48" i="1"/>
  <c r="G48" i="1"/>
  <c r="N47" i="1"/>
  <c r="N46" i="1"/>
  <c r="N43" i="1"/>
  <c r="N41" i="1"/>
  <c r="N38" i="1"/>
  <c r="Q38" i="1" s="1"/>
  <c r="M38" i="1"/>
  <c r="L38" i="1"/>
  <c r="K38" i="1"/>
  <c r="J38" i="1"/>
  <c r="I38" i="1"/>
  <c r="H38" i="1"/>
  <c r="G38" i="1"/>
  <c r="F38" i="1"/>
  <c r="E38" i="1"/>
  <c r="D38" i="1"/>
  <c r="C38" i="1"/>
  <c r="B38" i="1"/>
  <c r="L37" i="1"/>
  <c r="G37" i="1"/>
  <c r="N35" i="1"/>
  <c r="Q35" i="1" s="1"/>
  <c r="O34" i="1"/>
  <c r="O31" i="1" s="1"/>
  <c r="O28" i="1" s="1"/>
  <c r="O27" i="1" s="1"/>
  <c r="D34" i="1"/>
  <c r="D31" i="1" s="1"/>
  <c r="C34" i="1"/>
  <c r="B34" i="1"/>
  <c r="N33" i="1"/>
  <c r="N32" i="1"/>
  <c r="M31" i="1"/>
  <c r="L31" i="1"/>
  <c r="K31" i="1"/>
  <c r="J31" i="1"/>
  <c r="J28" i="1" s="1"/>
  <c r="J27" i="1" s="1"/>
  <c r="J42" i="1" s="1"/>
  <c r="I31" i="1"/>
  <c r="I28" i="1" s="1"/>
  <c r="H31" i="1"/>
  <c r="H28" i="1" s="1"/>
  <c r="H27" i="1" s="1"/>
  <c r="H42" i="1" s="1"/>
  <c r="G31" i="1"/>
  <c r="G28" i="1" s="1"/>
  <c r="F31" i="1"/>
  <c r="F28" i="1" s="1"/>
  <c r="E31" i="1"/>
  <c r="C31" i="1"/>
  <c r="B31" i="1"/>
  <c r="B28" i="1" s="1"/>
  <c r="B27" i="1" s="1"/>
  <c r="N30" i="1"/>
  <c r="Q30" i="1" s="1"/>
  <c r="Q29" i="1"/>
  <c r="N29" i="1"/>
  <c r="M28" i="1"/>
  <c r="M27" i="1" s="1"/>
  <c r="L28" i="1"/>
  <c r="K28" i="1"/>
  <c r="E28" i="1"/>
  <c r="E27" i="1" s="1"/>
  <c r="D28" i="1"/>
  <c r="D27" i="1" s="1"/>
  <c r="C28" i="1"/>
  <c r="L27" i="1"/>
  <c r="K27" i="1"/>
  <c r="C27" i="1"/>
  <c r="N25" i="1"/>
  <c r="N24" i="1"/>
  <c r="N23" i="1"/>
  <c r="N22" i="1"/>
  <c r="L21" i="1"/>
  <c r="L42" i="1" s="1"/>
  <c r="J21" i="1"/>
  <c r="H21" i="1"/>
  <c r="B21" i="1"/>
  <c r="B42" i="1" s="1"/>
  <c r="N20" i="1"/>
  <c r="N19" i="1"/>
  <c r="N18" i="1"/>
  <c r="Q18" i="1" s="1"/>
  <c r="P17" i="1"/>
  <c r="N17" i="1"/>
  <c r="Q17" i="1" s="1"/>
  <c r="N16" i="1"/>
  <c r="Q16" i="1" s="1"/>
  <c r="Q15" i="1"/>
  <c r="N15" i="1"/>
  <c r="N14" i="1"/>
  <c r="M13" i="1"/>
  <c r="L13" i="1"/>
  <c r="K13" i="1"/>
  <c r="J13" i="1"/>
  <c r="I13" i="1"/>
  <c r="I9" i="1" s="1"/>
  <c r="H13" i="1"/>
  <c r="H9" i="1" s="1"/>
  <c r="G13" i="1"/>
  <c r="G9" i="1" s="1"/>
  <c r="F13" i="1"/>
  <c r="E13" i="1"/>
  <c r="D13" i="1"/>
  <c r="C13" i="1"/>
  <c r="B13" i="1"/>
  <c r="P12" i="1"/>
  <c r="C12" i="1"/>
  <c r="B12" i="1"/>
  <c r="N12" i="1" s="1"/>
  <c r="R12" i="1" s="1"/>
  <c r="R11" i="1"/>
  <c r="Q11" i="1"/>
  <c r="P11" i="1"/>
  <c r="N11" i="1"/>
  <c r="N96" i="1" s="1"/>
  <c r="O10" i="1"/>
  <c r="P10" i="1" s="1"/>
  <c r="M10" i="1"/>
  <c r="M21" i="1" s="1"/>
  <c r="M42" i="1" s="1"/>
  <c r="L10" i="1"/>
  <c r="M48" i="1" s="1"/>
  <c r="K10" i="1"/>
  <c r="J10" i="1"/>
  <c r="I10" i="1"/>
  <c r="H10" i="1"/>
  <c r="G10" i="1"/>
  <c r="G21" i="1" s="1"/>
  <c r="F10" i="1"/>
  <c r="F21" i="1" s="1"/>
  <c r="E10" i="1"/>
  <c r="E21" i="1" s="1"/>
  <c r="D10" i="1"/>
  <c r="E48" i="1" s="1"/>
  <c r="C10" i="1"/>
  <c r="C9" i="1" s="1"/>
  <c r="B10" i="1"/>
  <c r="B9" i="1" s="1"/>
  <c r="J9" i="1"/>
  <c r="F9" i="1"/>
  <c r="E9" i="1"/>
  <c r="B209" i="1" l="1"/>
  <c r="B112" i="1"/>
  <c r="I37" i="1"/>
  <c r="I27" i="1"/>
  <c r="G42" i="1"/>
  <c r="K37" i="1"/>
  <c r="L48" i="1"/>
  <c r="Q32" i="1"/>
  <c r="N10" i="1"/>
  <c r="D21" i="1"/>
  <c r="D42" i="1" s="1"/>
  <c r="D37" i="1"/>
  <c r="L9" i="1"/>
  <c r="D112" i="1"/>
  <c r="C135" i="1"/>
  <c r="K135" i="1"/>
  <c r="M9" i="1"/>
  <c r="Q12" i="1"/>
  <c r="I21" i="1"/>
  <c r="F37" i="1"/>
  <c r="D135" i="1"/>
  <c r="L135" i="1"/>
  <c r="J135" i="1"/>
  <c r="E42" i="1"/>
  <c r="F27" i="1"/>
  <c r="F42" i="1" s="1"/>
  <c r="D9" i="1"/>
  <c r="B37" i="1"/>
  <c r="C48" i="1"/>
  <c r="J37" i="1"/>
  <c r="K48" i="1"/>
  <c r="N13" i="1"/>
  <c r="O14" i="1"/>
  <c r="O13" i="1" s="1"/>
  <c r="K21" i="1"/>
  <c r="K42" i="1" s="1"/>
  <c r="G27" i="1"/>
  <c r="N34" i="1"/>
  <c r="Q34" i="1" s="1"/>
  <c r="H37" i="1"/>
  <c r="F48" i="1"/>
  <c r="M37" i="1"/>
  <c r="C37" i="1"/>
  <c r="D48" i="1"/>
  <c r="C21" i="1"/>
  <c r="C42" i="1" s="1"/>
  <c r="Q10" i="1"/>
  <c r="K9" i="1"/>
  <c r="N86" i="1"/>
  <c r="C112" i="1"/>
  <c r="E37" i="1"/>
  <c r="N59" i="1"/>
  <c r="D155" i="1"/>
  <c r="D171" i="1" s="1"/>
  <c r="I42" i="1" l="1"/>
  <c r="O9" i="1"/>
  <c r="P13" i="1"/>
  <c r="N9" i="1"/>
  <c r="R10" i="1"/>
  <c r="Q14" i="1"/>
  <c r="Q13" i="1" s="1"/>
  <c r="Q9" i="1" s="1"/>
  <c r="Q42" i="1" s="1"/>
  <c r="Q31" i="1"/>
  <c r="Q28" i="1" s="1"/>
  <c r="Q27" i="1" s="1"/>
  <c r="N31" i="1"/>
  <c r="N28" i="1" s="1"/>
  <c r="N27" i="1" s="1"/>
  <c r="R13" i="1"/>
  <c r="R9" i="1" l="1"/>
  <c r="N37" i="1"/>
  <c r="N42" i="1" s="1"/>
  <c r="O37" i="1"/>
  <c r="O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JCASLAP60</author>
    <author>JcasLap02</author>
  </authors>
  <commentList>
    <comment ref="A10" authorId="0" shapeId="0" xr:uid="{7D5BD6EE-91D3-4882-AB79-8FD450F129FA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DERECHOS</t>
        </r>
      </text>
    </comment>
    <comment ref="A11" authorId="0" shapeId="0" xr:uid="{871A055A-0EA3-4125-9644-EE76047C2BE6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Este cálculo debera conincidir con la cuenta 4143-01 (Ingreso por ADS) </t>
        </r>
      </text>
    </comment>
    <comment ref="A12" authorId="0" shapeId="0" xr:uid="{3D8DC53C-7EA1-4B9C-A0A9-8E65155C03EA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(4143-02)</t>
        </r>
      </text>
    </comment>
    <comment ref="A13" authorId="0" shapeId="0" xr:uid="{0D6A5C4B-F6D5-41A4-B319-69FD8AE034B9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 (TRANSFERENCIAS Y SUBSIDIOS)</t>
        </r>
      </text>
    </comment>
    <comment ref="A14" authorId="0" shapeId="0" xr:uid="{CEB6F6E6-CFE7-468C-9EB9-66D162C9FBB1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 (4221-03)</t>
        </r>
      </text>
    </comment>
    <comment ref="A15" authorId="0" shapeId="0" xr:uid="{DE02E493-A6C2-4E86-823F-54C5E8E674B7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 (4221-02)</t>
        </r>
      </text>
    </comment>
    <comment ref="A16" authorId="0" shapeId="0" xr:uid="{84D8FECD-0E34-48BF-9D71-3B5C0F59C7E9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 (SUBSIDIOS Y TRANSFERENCIAS) (4221-01)</t>
        </r>
      </text>
    </comment>
    <comment ref="A17" authorId="0" shapeId="0" xr:uid="{BDC7ED51-1993-4D4E-8987-BB72776112C8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 (4151-01)</t>
        </r>
      </text>
    </comment>
    <comment ref="A18" authorId="0" shapeId="0" xr:uid="{5F3CFE77-8780-4BD0-BCCF-B0A14DCBE101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 (1240)</t>
        </r>
      </text>
    </comment>
    <comment ref="A39" authorId="0" shapeId="0" xr:uid="{DFBC7419-9478-4C89-B489-3207081BFD22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CAPITULO 5000</t>
        </r>
      </text>
    </comment>
    <comment ref="A40" authorId="0" shapeId="0" xr:uid="{83456C0B-1B8F-4963-9AB3-5C479F78E404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CAPITULO 6000</t>
        </r>
      </text>
    </comment>
    <comment ref="A48" authorId="0" shapeId="0" xr:uid="{4353EB71-E6EF-47F1-B7A1-0566B086F6A9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Deberá de ser el Reglon 11 multilicado por 5% del mes inmediato anterior vs lo pagado a la JCAS</t>
        </r>
      </text>
    </comment>
    <comment ref="A92" authorId="0" shapeId="0" xr:uid="{8B8677A6-79FA-4501-84A1-91D3A9E0CC0F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Diferencial debe de ser 0</t>
        </r>
      </text>
    </comment>
    <comment ref="A96" authorId="0" shapeId="0" xr:uid="{43A9BC73-70FB-40CE-9A26-F8365ABF107C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Diferencial debe de ser 0</t>
        </r>
      </text>
    </comment>
    <comment ref="A135" authorId="0" shapeId="0" xr:uid="{E1E6F8CF-4D66-4529-A543-52FBFB8B207C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Diferencial debe de ser 0</t>
        </r>
      </text>
    </comment>
    <comment ref="A156" authorId="1" shapeId="0" xr:uid="{FB7ECE51-D597-4A28-804A-4EF33D14343B}">
      <text>
        <r>
          <rPr>
            <b/>
            <sz val="9"/>
            <color indexed="81"/>
            <rFont val="Tahoma"/>
            <family val="2"/>
          </rPr>
          <t>JcasLap02:</t>
        </r>
        <r>
          <rPr>
            <sz val="9"/>
            <color indexed="81"/>
            <rFont val="Tahoma"/>
            <family val="2"/>
          </rPr>
          <t xml:space="preserve">
Esta cifra debe ser igual a los usuarios con servicio medido, R-100</t>
        </r>
      </text>
    </comment>
    <comment ref="A215" authorId="0" shapeId="0" xr:uid="{EC9CFDE2-D922-4840-925A-9DC13A019326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Poner nota de asusto tratado
</t>
        </r>
      </text>
    </comment>
    <comment ref="A217" authorId="0" shapeId="0" xr:uid="{B962E1C6-C161-4BBF-937C-835FE91550A0}">
      <text>
        <r>
          <rPr>
            <b/>
            <sz val="9"/>
            <color indexed="81"/>
            <rFont val="Tahoma"/>
            <family val="2"/>
          </rPr>
          <t>JCASLAP60:</t>
        </r>
        <r>
          <rPr>
            <sz val="9"/>
            <color indexed="81"/>
            <rFont val="Tahoma"/>
            <family val="2"/>
          </rPr>
          <t xml:space="preserve">
Señalar mes a mes si estan o no al corriente con los pagos.</t>
        </r>
      </text>
    </comment>
  </commentList>
</comments>
</file>

<file path=xl/sharedStrings.xml><?xml version="1.0" encoding="utf-8"?>
<sst xmlns="http://schemas.openxmlformats.org/spreadsheetml/2006/main" count="243" uniqueCount="201">
  <si>
    <t xml:space="preserve">JUNTA MUNICIPAL DE AGUA Y SANEAMIENTO DE </t>
  </si>
  <si>
    <t>ESTADO COMPARATIVO DE EGRESOS, PRESUPUESTADO &amp; EJERCIDO</t>
  </si>
  <si>
    <t>Del 1ro. de Enero al 31 de Diciembre del 2026</t>
  </si>
  <si>
    <t xml:space="preserve">PROGRAMA DE INDICADORES DE GESTIÓN </t>
  </si>
  <si>
    <t>Variables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</si>
  <si>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</si>
  <si>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</si>
  <si>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</si>
  <si>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</si>
  <si>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</si>
  <si>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</si>
  <si>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</si>
  <si>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</si>
  <si>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</si>
  <si>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</si>
  <si>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</si>
  <si>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</si>
  <si>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</si>
  <si>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Presupuesto Anual</t>
  </si>
  <si>
    <t>Presupuesto Acumulado del Periodo</t>
  </si>
  <si>
    <t>Diferencia</t>
  </si>
  <si>
    <t>Ejer &amp; Ppto</t>
  </si>
  <si>
    <t>1. Ingresos = A + B</t>
  </si>
  <si>
    <t>A) Ingresos propios = a + b</t>
  </si>
  <si>
    <t>a) Ingresos ADS</t>
  </si>
  <si>
    <t>b) Resto de los ingresos propios o resto de los accesorios</t>
  </si>
  <si>
    <t>B) Ingresos Indirectos = a + b + c + d + e + f</t>
  </si>
  <si>
    <t>a) IVA</t>
  </si>
  <si>
    <t>b) PRODDER</t>
  </si>
  <si>
    <t>c) Aportaciones y asignaciones</t>
  </si>
  <si>
    <t>d) Rendimientos bancarios</t>
  </si>
  <si>
    <t>e) Otros Ingresos por venta de activos</t>
  </si>
  <si>
    <t>f) Recuperación de siniestros</t>
  </si>
  <si>
    <t>C) Remanente de Ejercicios Anteriores (REA)</t>
  </si>
  <si>
    <t>Total Disponible = A + B + C</t>
  </si>
  <si>
    <t>Descuento Social (Dato Informativo en negativo)</t>
  </si>
  <si>
    <t>Bonificaciones (Dato Informativo en negativo)</t>
  </si>
  <si>
    <t>Ajustes (Dato Informativo en negativo)</t>
  </si>
  <si>
    <t>No. De eventos de pago (Dato Informativo)</t>
  </si>
  <si>
    <t>2. Egresos = A + B + C</t>
  </si>
  <si>
    <t>A) Gastos de operación = a + b + c + d</t>
  </si>
  <si>
    <t>a) Servicios personales</t>
  </si>
  <si>
    <t>b) Materiales y suministros</t>
  </si>
  <si>
    <t>c) Servicios Generales (i+ii)</t>
  </si>
  <si>
    <t>i) Energía eléctrica</t>
  </si>
  <si>
    <t>Energía eléctrica para suministro de agua (Dato Informativo)</t>
  </si>
  <si>
    <t>ii) Resto de los Servicios (Sin CFE)</t>
  </si>
  <si>
    <t>d) Transferencias, asignaciones, subsidios y ayudas</t>
  </si>
  <si>
    <t>Resultado del Ejercicio</t>
  </si>
  <si>
    <t>B) Inversiones propias</t>
  </si>
  <si>
    <t xml:space="preserve">a) Adquisiciones </t>
  </si>
  <si>
    <t>b) Obra Pública</t>
  </si>
  <si>
    <t xml:space="preserve">C) Créditos </t>
  </si>
  <si>
    <t>Superávit / Déficit</t>
  </si>
  <si>
    <t>D) Inversiones de Gobierno</t>
  </si>
  <si>
    <t>Saldo en Bancos</t>
  </si>
  <si>
    <t>DFEA</t>
  </si>
  <si>
    <t>5% JCAS</t>
  </si>
  <si>
    <t>Comprobación 5% JCAS</t>
  </si>
  <si>
    <t>Energía Eléctrica de Operación en KW = A + B + C</t>
  </si>
  <si>
    <t>A) Agua potable</t>
  </si>
  <si>
    <t>B) Alcantarillado</t>
  </si>
  <si>
    <t>C) Saneamiento</t>
  </si>
  <si>
    <t>Desglose Consumo Eléctrico</t>
  </si>
  <si>
    <t>kWh Básico</t>
  </si>
  <si>
    <t>N/A</t>
  </si>
  <si>
    <t>kWh Intermedio</t>
  </si>
  <si>
    <t>kWh Pico (Excedente)</t>
  </si>
  <si>
    <t>kWh Totales</t>
  </si>
  <si>
    <t>Volumen de agua producida en m³</t>
  </si>
  <si>
    <t>Volumen de agua medida en m³ = A + B + C + D + E</t>
  </si>
  <si>
    <t>A) m³ Doméstico</t>
  </si>
  <si>
    <t>B) m³ Comercial</t>
  </si>
  <si>
    <t>C) m³ Industrial</t>
  </si>
  <si>
    <t>D) m³ Escolar</t>
  </si>
  <si>
    <t>E) m³ Público</t>
  </si>
  <si>
    <t>Volumen de agua facturada (Incluyendo tarifa de arranque)</t>
  </si>
  <si>
    <t>Volumen de agua cobrado en m³ = A + B</t>
  </si>
  <si>
    <t>A) A Tiempo m³</t>
  </si>
  <si>
    <t>B) Con Rezago m³</t>
  </si>
  <si>
    <t>Volumen de agua residual (por tratar) en m³ (Entrada a PTAR)</t>
  </si>
  <si>
    <t>Volumen de agua tratada en m³ (Salida de PTAR)</t>
  </si>
  <si>
    <t>Facturación de Agua, Drenaje y Saneamiento en $ = A + B + C + D + E</t>
  </si>
  <si>
    <t>A) Doméstico facturado</t>
  </si>
  <si>
    <t>B) Comercial facturado</t>
  </si>
  <si>
    <t>C) Industrial facturado</t>
  </si>
  <si>
    <t>D) Escolar facturado</t>
  </si>
  <si>
    <t>E) Público facturado</t>
  </si>
  <si>
    <t>Cobrado de Agua, Drenaje y Saneamiento a tiempo en $ = A + B + C + D + E</t>
  </si>
  <si>
    <t>A) Doméstico cobrado</t>
  </si>
  <si>
    <t>B) Comercial cobrado</t>
  </si>
  <si>
    <t>C) Industrial cobrado</t>
  </si>
  <si>
    <t>D) Escolar cobrado</t>
  </si>
  <si>
    <t>E) Público cobrado</t>
  </si>
  <si>
    <t>Comprobación Ingresos ADS a tiempo</t>
  </si>
  <si>
    <t>Total Ingresos ADS = A + B</t>
  </si>
  <si>
    <t>A) A tiempo $</t>
  </si>
  <si>
    <t>B) Con rezago $</t>
  </si>
  <si>
    <t>Comprobación Ingresos</t>
  </si>
  <si>
    <t>Padrón de Usuarios</t>
  </si>
  <si>
    <t>Total de conexiones de agua = A + B</t>
  </si>
  <si>
    <t>A) Conexiones de servicio medido = a + b + c + d + e</t>
  </si>
  <si>
    <t>a) Doméstico servicio medido</t>
  </si>
  <si>
    <t>b) Comercial servicio medido</t>
  </si>
  <si>
    <t>c) Industrial servicio medido</t>
  </si>
  <si>
    <t>d) Escolar servicio medido</t>
  </si>
  <si>
    <t>e) Público servicio medido</t>
  </si>
  <si>
    <t>B) Conexiones de cuota fija = a + b + c + d + e</t>
  </si>
  <si>
    <t>a) Doméstico cuota fija</t>
  </si>
  <si>
    <t>b) Comercial cuota fija</t>
  </si>
  <si>
    <t>c) Industrial cuota fija</t>
  </si>
  <si>
    <t>d) Escolar cuota fija</t>
  </si>
  <si>
    <t>e) Público cuota fija</t>
  </si>
  <si>
    <t>Total de descargas de drenaje</t>
  </si>
  <si>
    <t xml:space="preserve">Analítico del Rezago </t>
  </si>
  <si>
    <t>Monto del Rezago = A + B + C</t>
  </si>
  <si>
    <t>A) Rezago cobrable = a + b + c</t>
  </si>
  <si>
    <t>a) Doméstico rezago</t>
  </si>
  <si>
    <t>b) Comercial rezago</t>
  </si>
  <si>
    <t>c) Industrial rezago</t>
  </si>
  <si>
    <t>B) Escolar rezago</t>
  </si>
  <si>
    <t>C) Público rezago</t>
  </si>
  <si>
    <t>No. De tomas con rezago = A + B + C + D</t>
  </si>
  <si>
    <t>A) 1 y 2 meses</t>
  </si>
  <si>
    <t>B) De 3 a 6 meses</t>
  </si>
  <si>
    <t>C) De 7 a 12 meses</t>
  </si>
  <si>
    <t>D) 13 meses en delante</t>
  </si>
  <si>
    <t>Dispersión de usuarios por rango de consumo = A + B + C + D + E</t>
  </si>
  <si>
    <t>A) Usuarios en consumo de 0 m³</t>
  </si>
  <si>
    <t>B) Usuarios en consumo de 1 - 10 m³</t>
  </si>
  <si>
    <t>C) Usuarios en consumo de 11 - 15 m³</t>
  </si>
  <si>
    <t>D) Usuarios en consumo de 16 - 20 m³</t>
  </si>
  <si>
    <t>E) Usuarios en consumo de 21 m³ en adelante</t>
  </si>
  <si>
    <t>Comprobación Usuarios Servicio Medido</t>
  </si>
  <si>
    <t xml:space="preserve">Precio de tarifas domésticas; </t>
  </si>
  <si>
    <t xml:space="preserve"> A) Tarifa doméstica de 0 a 10 m³</t>
  </si>
  <si>
    <t xml:space="preserve"> B) Tarifa doméstica de 15 m³</t>
  </si>
  <si>
    <t xml:space="preserve"> C) Tarifa doméstica de 20 m³</t>
  </si>
  <si>
    <t>Operativo</t>
  </si>
  <si>
    <t xml:space="preserve">Coberturas de servicios </t>
  </si>
  <si>
    <t>No. habitantes según censo de INEGI (localidad) actualizado</t>
  </si>
  <si>
    <t>No. de habitantes con servicio de agua potable (operativo)</t>
  </si>
  <si>
    <t>No. de habitantes con servicio de alcantarillado (operativo)</t>
  </si>
  <si>
    <t>No. de habitantes sin servicio de agua en zona servida (operativo)</t>
  </si>
  <si>
    <t>No. de usuarios con pagos a tiempo (operativo)</t>
  </si>
  <si>
    <t>No. de usuarios con descuento social (operativo)</t>
  </si>
  <si>
    <t>Presión mínima de suministro en la red (mca)</t>
  </si>
  <si>
    <t>Presión media de suministro en la red (mca)</t>
  </si>
  <si>
    <t>Presión máxima de suministro en la red (mca)</t>
  </si>
  <si>
    <t>Longitud de tubería de distribución rehabilitada (km)</t>
  </si>
  <si>
    <t>Longitud total de tubería de distribución (km)</t>
  </si>
  <si>
    <t>Total micromedidores instalados</t>
  </si>
  <si>
    <t>No. de micromedidores funcionando</t>
  </si>
  <si>
    <t>No. de micromedidores fuera de servicio</t>
  </si>
  <si>
    <t>No. de micromedidores instalados en el mes,(nuevos usuarios).</t>
  </si>
  <si>
    <t>No. de micromedidores repuestos</t>
  </si>
  <si>
    <t>No. de macromedidores funcionando</t>
  </si>
  <si>
    <t>No. de macromedidores fuera de servicio</t>
  </si>
  <si>
    <t>No. de macromedidores repuestos</t>
  </si>
  <si>
    <t>No. Fuentes de abastecimiento</t>
  </si>
  <si>
    <t xml:space="preserve">           Pozos profundos</t>
  </si>
  <si>
    <t xml:space="preserve">           Presas</t>
  </si>
  <si>
    <t xml:space="preserve">           Galerias filtrantes</t>
  </si>
  <si>
    <t xml:space="preserve">           Manantiales</t>
  </si>
  <si>
    <t xml:space="preserve">           Otros</t>
  </si>
  <si>
    <t>No. Fuentes de abastecimiento (en operación)</t>
  </si>
  <si>
    <t>No. de fugas por Km/mes</t>
  </si>
  <si>
    <t>Recursos Humanos</t>
  </si>
  <si>
    <t>A) Empleados Activos por Unidad Administrativa = a + b + c + d + e + f + g + h</t>
  </si>
  <si>
    <t>a) Dirección Ejecutiva</t>
  </si>
  <si>
    <t xml:space="preserve">     i. Confianza</t>
  </si>
  <si>
    <t xml:space="preserve">     ii. Sindicalizado</t>
  </si>
  <si>
    <t>b) Dirección Financiera</t>
  </si>
  <si>
    <t>c) Operación y Dirección Técnica</t>
  </si>
  <si>
    <t>d) Dirección Comercial</t>
  </si>
  <si>
    <t>e) Dirección Administrativa</t>
  </si>
  <si>
    <t>f) Dirección Jurídica</t>
  </si>
  <si>
    <t>g) Laboratorio</t>
  </si>
  <si>
    <t>h) Eventuales</t>
  </si>
  <si>
    <t>i) Pensionados y Jubilados</t>
  </si>
  <si>
    <t>No. de empleados dedicados al control de fugas</t>
  </si>
  <si>
    <t>No. de fugas detectadas</t>
  </si>
  <si>
    <t>No. de fugas reparadas</t>
  </si>
  <si>
    <t>No. de usuarios abastecidos con pipas</t>
  </si>
  <si>
    <t>No. de quejas recibidas</t>
  </si>
  <si>
    <t>No. de quejas atendidas</t>
  </si>
  <si>
    <t>No. de tomas con servicio continuo</t>
  </si>
  <si>
    <t>No. de tomas con servicio menor de 12 hrs</t>
  </si>
  <si>
    <t>Legal</t>
  </si>
  <si>
    <t>A) Juntas de Consejo</t>
  </si>
  <si>
    <t>Juntas Ordinarias Programadas</t>
  </si>
  <si>
    <t>Juntas de Consejo Realizadas</t>
  </si>
  <si>
    <t xml:space="preserve">Juntas Extraordinarias </t>
  </si>
  <si>
    <t>Envío de Lista de Asistencia de Consejeros</t>
  </si>
  <si>
    <t>NO</t>
  </si>
  <si>
    <t>B) Obligaciones de Pago</t>
  </si>
  <si>
    <t>Impuesto Sobre Nómina, ISR</t>
  </si>
  <si>
    <t>AL CORRIENTE</t>
  </si>
  <si>
    <t>Derechos Federales de Extracción de Agua (DFEA)</t>
  </si>
  <si>
    <t>Derechos Federales de Descarga (DFD)</t>
  </si>
  <si>
    <t xml:space="preserve">Sistema de Seguridad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</si>
</sst>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00_-;\-* #,##0.000_-;_-* &quot;-&quot;??_-;_-@_-"/>
    <numFmt numFmtId="167" formatCode="dd\-mm\-yy;@"/>
    <numFmt numFmtId="168" formatCode="_-&quot;$&quot;* #,##0_-;\-&quot;$&quot;* #,##0_-;_-&quot;$&quot;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8"/>
      <color theme="0"/>
      <name val="Arial"/>
      <family val="2"/>
    </font>
    <font>
      <b/>
      <sz val="16"/>
      <color theme="0"/>
      <name val="Arial"/>
      <family val="2"/>
    </font>
    <font>
      <b/>
      <sz val="14"/>
      <color indexed="9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1F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09">
    <xf numFmtId="0" fontId="0" fillId="0" borderId="0" xfId="0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2" borderId="4" xfId="4" applyFont="1" applyFill="1" applyBorder="1" applyAlignment="1" applyProtection="1">
      <alignment horizontal="center"/>
      <protection locked="0"/>
    </xf>
    <xf numFmtId="0" fontId="5" fillId="2" borderId="0" xfId="4" applyFont="1" applyFill="1" applyAlignment="1" applyProtection="1">
      <alignment horizontal="center"/>
      <protection locked="0"/>
    </xf>
    <xf numFmtId="0" fontId="5" fillId="2" borderId="5" xfId="4" applyFont="1" applyFill="1" applyBorder="1" applyAlignment="1" applyProtection="1">
      <alignment horizontal="center"/>
      <protection locked="0"/>
    </xf>
    <xf numFmtId="1" fontId="2" fillId="2" borderId="4" xfId="4" applyNumberFormat="1" applyFont="1" applyFill="1" applyBorder="1" applyAlignment="1" applyProtection="1">
      <alignment horizontal="center"/>
      <protection locked="0"/>
    </xf>
    <xf numFmtId="1" fontId="2" fillId="2" borderId="0" xfId="4" applyNumberFormat="1" applyFont="1" applyFill="1" applyAlignment="1" applyProtection="1">
      <alignment horizontal="center"/>
      <protection locked="0"/>
    </xf>
    <xf numFmtId="1" fontId="2" fillId="2" borderId="5" xfId="4" applyNumberFormat="1" applyFont="1" applyFill="1" applyBorder="1" applyAlignment="1" applyProtection="1">
      <alignment horizontal="center"/>
      <protection locked="0"/>
    </xf>
    <xf numFmtId="1" fontId="6" fillId="3" borderId="4" xfId="4" applyNumberFormat="1" applyFont="1" applyFill="1" applyBorder="1" applyAlignment="1" applyProtection="1">
      <alignment horizontal="center"/>
      <protection locked="0"/>
    </xf>
    <xf numFmtId="1" fontId="6" fillId="3" borderId="0" xfId="4" applyNumberFormat="1" applyFont="1" applyFill="1" applyAlignment="1" applyProtection="1">
      <alignment horizontal="center"/>
      <protection locked="0"/>
    </xf>
    <xf numFmtId="1" fontId="6" fillId="3" borderId="5" xfId="4" applyNumberFormat="1" applyFont="1" applyFill="1" applyBorder="1" applyAlignment="1" applyProtection="1">
      <alignment horizontal="center"/>
      <protection locked="0"/>
    </xf>
    <xf numFmtId="1" fontId="2" fillId="2" borderId="6" xfId="4" applyNumberFormat="1" applyFont="1" applyFill="1" applyBorder="1" applyAlignment="1" applyProtection="1">
      <alignment horizontal="center"/>
      <protection locked="0"/>
    </xf>
    <xf numFmtId="1" fontId="2" fillId="2" borderId="7" xfId="4" applyNumberFormat="1" applyFont="1" applyFill="1" applyBorder="1" applyAlignment="1" applyProtection="1">
      <alignment horizontal="center"/>
      <protection locked="0"/>
    </xf>
    <xf numFmtId="1" fontId="2" fillId="2" borderId="8" xfId="4" applyNumberFormat="1" applyFont="1" applyFill="1" applyBorder="1" applyAlignment="1" applyProtection="1">
      <alignment horizontal="center"/>
      <protection locked="0"/>
    </xf>
    <xf numFmtId="0" fontId="7" fillId="4" borderId="9" xfId="4" applyFont="1" applyFill="1" applyBorder="1" applyAlignment="1" applyProtection="1">
      <alignment horizontal="center" vertical="center"/>
      <protection locked="0"/>
    </xf>
    <xf numFmtId="1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1" fontId="7" fillId="4" borderId="11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9" fillId="5" borderId="12" xfId="0" applyFont="1" applyFill="1" applyBorder="1" applyAlignment="1" applyProtection="1">
      <alignment horizontal="left" vertical="center"/>
      <protection locked="0"/>
    </xf>
    <xf numFmtId="43" fontId="10" fillId="5" borderId="13" xfId="1" applyFont="1" applyFill="1" applyBorder="1" applyAlignment="1" applyProtection="1">
      <alignment horizontal="right" vertical="center"/>
    </xf>
    <xf numFmtId="43" fontId="10" fillId="5" borderId="13" xfId="1" applyFont="1" applyFill="1" applyBorder="1" applyAlignment="1" applyProtection="1">
      <alignment horizontal="right" vertical="center"/>
      <protection locked="0"/>
    </xf>
    <xf numFmtId="9" fontId="10" fillId="5" borderId="14" xfId="3" applyFont="1" applyFill="1" applyBorder="1" applyAlignment="1" applyProtection="1">
      <alignment horizontal="right" vertical="center"/>
      <protection locked="0"/>
    </xf>
    <xf numFmtId="0" fontId="9" fillId="0" borderId="12" xfId="0" applyFont="1" applyBorder="1" applyAlignment="1" applyProtection="1">
      <alignment horizontal="left" vertical="center" indent="2"/>
      <protection locked="0"/>
    </xf>
    <xf numFmtId="43" fontId="11" fillId="0" borderId="13" xfId="1" applyFont="1" applyFill="1" applyBorder="1" applyAlignment="1" applyProtection="1">
      <alignment horizontal="right" vertical="center"/>
    </xf>
    <xf numFmtId="43" fontId="11" fillId="0" borderId="13" xfId="1" applyFont="1" applyFill="1" applyBorder="1" applyAlignment="1" applyProtection="1">
      <alignment horizontal="right" vertical="center"/>
      <protection locked="0"/>
    </xf>
    <xf numFmtId="0" fontId="12" fillId="0" borderId="12" xfId="0" applyFont="1" applyBorder="1" applyAlignment="1" applyProtection="1">
      <alignment horizontal="left" vertical="center" indent="7"/>
      <protection locked="0"/>
    </xf>
    <xf numFmtId="8" fontId="11" fillId="6" borderId="13" xfId="1" applyNumberFormat="1" applyFont="1" applyFill="1" applyBorder="1" applyAlignment="1" applyProtection="1">
      <alignment horizontal="right" vertical="center"/>
    </xf>
    <xf numFmtId="43" fontId="11" fillId="6" borderId="13" xfId="1" applyFont="1" applyFill="1" applyBorder="1" applyAlignment="1" applyProtection="1">
      <alignment horizontal="right" vertical="center"/>
    </xf>
    <xf numFmtId="43" fontId="11" fillId="6" borderId="13" xfId="1" applyFont="1" applyFill="1" applyBorder="1" applyAlignment="1" applyProtection="1">
      <alignment horizontal="right" vertical="center"/>
      <protection locked="0"/>
    </xf>
    <xf numFmtId="0" fontId="13" fillId="0" borderId="12" xfId="0" applyFont="1" applyBorder="1" applyAlignment="1" applyProtection="1">
      <alignment horizontal="left" vertical="center" indent="7"/>
      <protection locked="0"/>
    </xf>
    <xf numFmtId="9" fontId="11" fillId="0" borderId="14" xfId="3" applyFont="1" applyFill="1" applyBorder="1" applyAlignment="1" applyProtection="1">
      <alignment horizontal="right" vertical="center"/>
      <protection locked="0"/>
    </xf>
    <xf numFmtId="0" fontId="14" fillId="0" borderId="12" xfId="0" applyFont="1" applyBorder="1" applyAlignment="1" applyProtection="1">
      <alignment horizontal="left" vertical="center" indent="12"/>
      <protection locked="0"/>
    </xf>
    <xf numFmtId="43" fontId="15" fillId="6" borderId="13" xfId="1" applyFont="1" applyFill="1" applyBorder="1" applyAlignment="1" applyProtection="1">
      <alignment horizontal="right" vertical="center"/>
    </xf>
    <xf numFmtId="8" fontId="15" fillId="6" borderId="13" xfId="1" applyNumberFormat="1" applyFont="1" applyFill="1" applyBorder="1" applyAlignment="1" applyProtection="1">
      <alignment horizontal="right" vertical="center"/>
    </xf>
    <xf numFmtId="0" fontId="13" fillId="0" borderId="12" xfId="0" applyFont="1" applyBorder="1" applyAlignment="1" applyProtection="1">
      <alignment horizontal="left" vertical="center" indent="12"/>
      <protection locked="0"/>
    </xf>
    <xf numFmtId="0" fontId="12" fillId="0" borderId="12" xfId="0" applyFont="1" applyBorder="1" applyAlignment="1" applyProtection="1">
      <alignment horizontal="left" vertical="center" indent="2"/>
      <protection locked="0"/>
    </xf>
    <xf numFmtId="164" fontId="16" fillId="0" borderId="14" xfId="1" applyNumberFormat="1" applyFont="1" applyFill="1" applyBorder="1" applyAlignment="1" applyProtection="1">
      <alignment horizontal="right" vertical="center"/>
      <protection locked="0"/>
    </xf>
    <xf numFmtId="43" fontId="10" fillId="0" borderId="13" xfId="1" applyFont="1" applyFill="1" applyBorder="1" applyAlignment="1" applyProtection="1">
      <alignment horizontal="right" vertical="center"/>
    </xf>
    <xf numFmtId="43" fontId="10" fillId="0" borderId="13" xfId="1" applyFont="1" applyFill="1" applyBorder="1" applyAlignment="1" applyProtection="1">
      <alignment horizontal="right" vertical="center"/>
      <protection locked="0"/>
    </xf>
    <xf numFmtId="8" fontId="11" fillId="6" borderId="13" xfId="1" applyNumberFormat="1" applyFont="1" applyFill="1" applyBorder="1" applyAlignment="1" applyProtection="1">
      <alignment horizontal="right" vertical="center"/>
      <protection locked="0"/>
    </xf>
    <xf numFmtId="43" fontId="11" fillId="7" borderId="13" xfId="1" applyFont="1" applyFill="1" applyBorder="1" applyAlignment="1" applyProtection="1">
      <alignment horizontal="right" vertical="center"/>
      <protection locked="0"/>
    </xf>
    <xf numFmtId="0" fontId="12" fillId="0" borderId="12" xfId="0" applyFont="1" applyBorder="1" applyAlignment="1" applyProtection="1">
      <alignment horizontal="left" vertical="center" indent="12"/>
      <protection locked="0"/>
    </xf>
    <xf numFmtId="0" fontId="17" fillId="5" borderId="12" xfId="0" applyFont="1" applyFill="1" applyBorder="1" applyAlignment="1" applyProtection="1">
      <alignment horizontal="right" vertical="center"/>
      <protection locked="0"/>
    </xf>
    <xf numFmtId="0" fontId="18" fillId="0" borderId="12" xfId="0" applyFont="1" applyBorder="1" applyAlignment="1" applyProtection="1">
      <alignment horizontal="left" vertical="center" indent="2"/>
      <protection locked="0"/>
    </xf>
    <xf numFmtId="0" fontId="9" fillId="8" borderId="12" xfId="0" applyFont="1" applyFill="1" applyBorder="1" applyAlignment="1" applyProtection="1">
      <alignment horizontal="left" vertical="center" indent="2"/>
      <protection locked="0"/>
    </xf>
    <xf numFmtId="43" fontId="11" fillId="8" borderId="13" xfId="1" applyFont="1" applyFill="1" applyBorder="1" applyAlignment="1" applyProtection="1">
      <alignment horizontal="right" vertical="center"/>
      <protection locked="0"/>
    </xf>
    <xf numFmtId="9" fontId="11" fillId="8" borderId="14" xfId="3" applyFont="1" applyFill="1" applyBorder="1" applyAlignment="1" applyProtection="1">
      <alignment horizontal="right" vertic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left" vertical="center"/>
      <protection locked="0"/>
    </xf>
    <xf numFmtId="43" fontId="3" fillId="6" borderId="13" xfId="1" applyFont="1" applyFill="1" applyBorder="1" applyAlignment="1" applyProtection="1">
      <alignment horizontal="right" vertical="center"/>
    </xf>
    <xf numFmtId="43" fontId="3" fillId="0" borderId="13" xfId="1" applyFont="1" applyFill="1" applyBorder="1" applyAlignment="1" applyProtection="1">
      <alignment horizontal="right" vertical="center"/>
    </xf>
    <xf numFmtId="0" fontId="13" fillId="0" borderId="12" xfId="0" applyFont="1" applyBorder="1" applyAlignment="1" applyProtection="1">
      <alignment horizontal="left" indent="3"/>
      <protection locked="0"/>
    </xf>
    <xf numFmtId="0" fontId="18" fillId="5" borderId="12" xfId="0" applyFont="1" applyFill="1" applyBorder="1" applyAlignment="1" applyProtection="1">
      <alignment horizontal="left"/>
      <protection locked="0"/>
    </xf>
    <xf numFmtId="43" fontId="11" fillId="5" borderId="13" xfId="1" applyFont="1" applyFill="1" applyBorder="1" applyAlignment="1" applyProtection="1">
      <alignment horizontal="right" vertical="center"/>
    </xf>
    <xf numFmtId="43" fontId="11" fillId="5" borderId="13" xfId="1" applyFont="1" applyFill="1" applyBorder="1" applyAlignment="1" applyProtection="1">
      <alignment horizontal="right" vertical="center"/>
      <protection locked="0"/>
    </xf>
    <xf numFmtId="9" fontId="11" fillId="5" borderId="14" xfId="3" applyFont="1" applyFill="1" applyBorder="1" applyAlignment="1" applyProtection="1">
      <alignment horizontal="right" vertical="center"/>
      <protection locked="0"/>
    </xf>
    <xf numFmtId="2" fontId="9" fillId="5" borderId="12" xfId="0" applyNumberFormat="1" applyFont="1" applyFill="1" applyBorder="1" applyAlignment="1" applyProtection="1">
      <alignment horizontal="right" vertical="center"/>
      <protection locked="0"/>
    </xf>
    <xf numFmtId="43" fontId="10" fillId="6" borderId="13" xfId="1" applyFont="1" applyFill="1" applyBorder="1" applyAlignment="1" applyProtection="1">
      <alignment horizontal="right" vertical="center"/>
      <protection locked="0"/>
    </xf>
    <xf numFmtId="0" fontId="19" fillId="0" borderId="0" xfId="4" applyFont="1" applyProtection="1">
      <protection locked="0"/>
    </xf>
    <xf numFmtId="0" fontId="9" fillId="7" borderId="12" xfId="0" applyFont="1" applyFill="1" applyBorder="1" applyAlignment="1" applyProtection="1">
      <alignment horizontal="left" vertical="center"/>
      <protection locked="0"/>
    </xf>
    <xf numFmtId="2" fontId="11" fillId="7" borderId="13" xfId="1" applyNumberFormat="1" applyFont="1" applyFill="1" applyBorder="1" applyAlignment="1" applyProtection="1">
      <alignment horizontal="right" vertical="center"/>
    </xf>
    <xf numFmtId="43" fontId="11" fillId="7" borderId="13" xfId="1" applyFont="1" applyFill="1" applyBorder="1" applyAlignment="1" applyProtection="1">
      <alignment horizontal="right" vertical="center"/>
    </xf>
    <xf numFmtId="0" fontId="20" fillId="0" borderId="12" xfId="0" applyFont="1" applyBorder="1" applyAlignment="1" applyProtection="1">
      <alignment vertical="center"/>
      <protection locked="0"/>
    </xf>
    <xf numFmtId="0" fontId="20" fillId="0" borderId="13" xfId="0" applyFont="1" applyBorder="1" applyAlignment="1" applyProtection="1">
      <alignment vertical="center"/>
      <protection locked="0"/>
    </xf>
    <xf numFmtId="164" fontId="10" fillId="5" borderId="13" xfId="1" applyNumberFormat="1" applyFont="1" applyFill="1" applyBorder="1" applyAlignment="1" applyProtection="1">
      <alignment horizontal="right" vertical="center"/>
    </xf>
    <xf numFmtId="164" fontId="10" fillId="5" borderId="13" xfId="1" applyNumberFormat="1" applyFont="1" applyFill="1" applyBorder="1" applyAlignment="1" applyProtection="1">
      <alignment horizontal="right" vertical="center"/>
      <protection locked="0"/>
    </xf>
    <xf numFmtId="164" fontId="10" fillId="0" borderId="13" xfId="1" applyNumberFormat="1" applyFont="1" applyFill="1" applyBorder="1" applyAlignment="1" applyProtection="1">
      <alignment horizontal="right" vertical="center"/>
    </xf>
    <xf numFmtId="164" fontId="10" fillId="0" borderId="13" xfId="1" applyNumberFormat="1" applyFont="1" applyFill="1" applyBorder="1" applyAlignment="1" applyProtection="1">
      <alignment horizontal="right" vertical="center"/>
      <protection locked="0"/>
    </xf>
    <xf numFmtId="9" fontId="10" fillId="0" borderId="14" xfId="3" applyFont="1" applyFill="1" applyBorder="1" applyAlignment="1" applyProtection="1">
      <alignment horizontal="right" vertical="center"/>
      <protection locked="0"/>
    </xf>
    <xf numFmtId="164" fontId="11" fillId="6" borderId="13" xfId="1" applyNumberFormat="1" applyFont="1" applyFill="1" applyBorder="1" applyAlignment="1" applyProtection="1">
      <alignment horizontal="right" vertical="center"/>
      <protection locked="0"/>
    </xf>
    <xf numFmtId="164" fontId="11" fillId="0" borderId="13" xfId="1" applyNumberFormat="1" applyFont="1" applyFill="1" applyBorder="1" applyAlignment="1" applyProtection="1">
      <alignment horizontal="right" vertical="center"/>
      <protection locked="0"/>
    </xf>
    <xf numFmtId="0" fontId="9" fillId="9" borderId="12" xfId="0" applyFont="1" applyFill="1" applyBorder="1" applyAlignment="1" applyProtection="1">
      <alignment horizontal="left" vertical="center"/>
      <protection locked="0"/>
    </xf>
    <xf numFmtId="43" fontId="11" fillId="9" borderId="13" xfId="1" applyFont="1" applyFill="1" applyBorder="1" applyAlignment="1" applyProtection="1">
      <alignment horizontal="right" vertical="center"/>
    </xf>
    <xf numFmtId="0" fontId="13" fillId="0" borderId="12" xfId="0" applyFont="1" applyBorder="1" applyAlignment="1" applyProtection="1">
      <alignment horizontal="left" vertical="center" indent="2"/>
      <protection locked="0"/>
    </xf>
    <xf numFmtId="43" fontId="10" fillId="9" borderId="13" xfId="1" applyFont="1" applyFill="1" applyBorder="1" applyAlignment="1" applyProtection="1">
      <alignment horizontal="right" vertical="center"/>
    </xf>
    <xf numFmtId="165" fontId="11" fillId="0" borderId="13" xfId="3" applyNumberFormat="1" applyFont="1" applyFill="1" applyBorder="1" applyAlignment="1" applyProtection="1">
      <alignment horizontal="right" vertical="center"/>
    </xf>
    <xf numFmtId="9" fontId="11" fillId="0" borderId="13" xfId="3" applyFont="1" applyFill="1" applyBorder="1" applyAlignment="1" applyProtection="1">
      <alignment horizontal="right" vertical="center"/>
    </xf>
    <xf numFmtId="9" fontId="11" fillId="0" borderId="13" xfId="3" applyFont="1" applyFill="1" applyBorder="1" applyAlignment="1" applyProtection="1">
      <alignment horizontal="right" vertical="center"/>
      <protection locked="0"/>
    </xf>
    <xf numFmtId="166" fontId="11" fillId="6" borderId="13" xfId="1" applyNumberFormat="1" applyFont="1" applyFill="1" applyBorder="1" applyAlignment="1" applyProtection="1">
      <alignment horizontal="righ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164" fontId="11" fillId="0" borderId="13" xfId="1" applyNumberFormat="1" applyFont="1" applyFill="1" applyBorder="1" applyAlignment="1" applyProtection="1">
      <alignment horizontal="right" vertical="center"/>
    </xf>
    <xf numFmtId="164" fontId="10" fillId="6" borderId="13" xfId="1" applyNumberFormat="1" applyFont="1" applyFill="1" applyBorder="1" applyAlignment="1" applyProtection="1">
      <alignment horizontal="right" vertical="center"/>
      <protection locked="0"/>
    </xf>
    <xf numFmtId="2" fontId="11" fillId="0" borderId="13" xfId="1" applyNumberFormat="1" applyFont="1" applyFill="1" applyBorder="1" applyAlignment="1" applyProtection="1">
      <alignment horizontal="right" vertical="center"/>
    </xf>
    <xf numFmtId="166" fontId="11" fillId="0" borderId="13" xfId="1" applyNumberFormat="1" applyFont="1" applyFill="1" applyBorder="1" applyAlignment="1" applyProtection="1">
      <alignment horizontal="right" vertical="center"/>
    </xf>
    <xf numFmtId="0" fontId="12" fillId="0" borderId="12" xfId="0" applyFont="1" applyBorder="1" applyAlignment="1" applyProtection="1">
      <alignment horizontal="left" vertical="center" indent="4"/>
      <protection locked="0"/>
    </xf>
    <xf numFmtId="0" fontId="21" fillId="0" borderId="12" xfId="0" applyFont="1" applyBorder="1" applyAlignment="1" applyProtection="1">
      <alignment horizontal="left" vertical="center" indent="4"/>
      <protection locked="0"/>
    </xf>
    <xf numFmtId="164" fontId="22" fillId="0" borderId="13" xfId="1" applyNumberFormat="1" applyFont="1" applyFill="1" applyBorder="1" applyAlignment="1" applyProtection="1">
      <alignment horizontal="right" vertical="center"/>
    </xf>
    <xf numFmtId="164" fontId="22" fillId="0" borderId="13" xfId="1" applyNumberFormat="1" applyFont="1" applyFill="1" applyBorder="1" applyAlignment="1" applyProtection="1">
      <alignment horizontal="right" vertical="center"/>
      <protection locked="0"/>
    </xf>
    <xf numFmtId="43" fontId="22" fillId="0" borderId="13" xfId="1" applyFont="1" applyFill="1" applyBorder="1" applyAlignment="1" applyProtection="1">
      <alignment horizontal="right" vertical="center"/>
      <protection locked="0"/>
    </xf>
    <xf numFmtId="9" fontId="22" fillId="0" borderId="14" xfId="3" applyFont="1" applyFill="1" applyBorder="1" applyAlignment="1" applyProtection="1">
      <alignment horizontal="right" vertical="center"/>
      <protection locked="0"/>
    </xf>
    <xf numFmtId="0" fontId="23" fillId="0" borderId="0" xfId="0" applyFont="1" applyProtection="1">
      <protection locked="0"/>
    </xf>
    <xf numFmtId="43" fontId="19" fillId="0" borderId="13" xfId="4" applyNumberFormat="1" applyFont="1" applyBorder="1" applyProtection="1">
      <protection locked="0"/>
    </xf>
    <xf numFmtId="0" fontId="19" fillId="0" borderId="13" xfId="4" applyFont="1" applyBorder="1" applyProtection="1">
      <protection locked="0"/>
    </xf>
    <xf numFmtId="0" fontId="19" fillId="0" borderId="14" xfId="4" applyFont="1" applyBorder="1" applyProtection="1">
      <protection locked="0"/>
    </xf>
    <xf numFmtId="0" fontId="9" fillId="5" borderId="13" xfId="0" applyFont="1" applyFill="1" applyBorder="1" applyAlignment="1" applyProtection="1">
      <alignment horizontal="left" vertical="center"/>
      <protection locked="0"/>
    </xf>
    <xf numFmtId="0" fontId="13" fillId="10" borderId="12" xfId="0" applyFont="1" applyFill="1" applyBorder="1" applyAlignment="1" applyProtection="1">
      <alignment horizontal="left" vertical="center" indent="2"/>
      <protection locked="0"/>
    </xf>
    <xf numFmtId="1" fontId="19" fillId="10" borderId="13" xfId="4" applyNumberFormat="1" applyFont="1" applyFill="1" applyBorder="1" applyAlignment="1" applyProtection="1">
      <alignment horizontal="center" vertical="center"/>
      <protection locked="0"/>
    </xf>
    <xf numFmtId="167" fontId="19" fillId="10" borderId="13" xfId="4" applyNumberFormat="1" applyFont="1" applyFill="1" applyBorder="1" applyAlignment="1" applyProtection="1">
      <alignment horizontal="center" vertical="center"/>
      <protection locked="0"/>
    </xf>
    <xf numFmtId="1" fontId="19" fillId="6" borderId="13" xfId="4" applyNumberFormat="1" applyFont="1" applyFill="1" applyBorder="1" applyAlignment="1" applyProtection="1">
      <alignment horizontal="center" vertical="center"/>
      <protection locked="0"/>
    </xf>
    <xf numFmtId="167" fontId="19" fillId="6" borderId="13" xfId="4" applyNumberFormat="1" applyFont="1" applyFill="1" applyBorder="1" applyAlignment="1" applyProtection="1">
      <alignment horizontal="center" vertical="center"/>
      <protection locked="0"/>
    </xf>
    <xf numFmtId="168" fontId="19" fillId="6" borderId="13" xfId="2" applyNumberFormat="1" applyFont="1" applyFill="1" applyBorder="1" applyProtection="1">
      <protection locked="0"/>
    </xf>
    <xf numFmtId="0" fontId="12" fillId="0" borderId="15" xfId="0" applyFont="1" applyBorder="1" applyAlignment="1" applyProtection="1">
      <alignment horizontal="left" vertical="center" indent="2"/>
      <protection locked="0"/>
    </xf>
    <xf numFmtId="168" fontId="19" fillId="6" borderId="16" xfId="2" applyNumberFormat="1" applyFont="1" applyFill="1" applyBorder="1" applyProtection="1">
      <protection locked="0"/>
    </xf>
    <xf numFmtId="0" fontId="19" fillId="0" borderId="16" xfId="4" applyFont="1" applyBorder="1" applyProtection="1">
      <protection locked="0"/>
    </xf>
    <xf numFmtId="0" fontId="19" fillId="0" borderId="17" xfId="4" applyFont="1" applyBorder="1" applyProtection="1">
      <protection locked="0"/>
    </xf>
    <xf numFmtId="164" fontId="19" fillId="0" borderId="0" xfId="4" applyNumberFormat="1" applyFont="1" applyProtection="1">
      <protection locked="0"/>
    </xf>
  </cellXfs>
  <cellStyles count="5">
    <cellStyle name="Millares" xfId="1" builtinId="3"/>
    <cellStyle name="Moneda" xfId="2" builtinId="4"/>
    <cellStyle name="Normal" xfId="0" builtinId="0"/>
    <cellStyle name="Normal_FORMATO DEL PPTO. 2002  SEPT. 4" xfId="4" xr:uid="{04DE8543-7953-45AF-97AD-DF1C8FF6A6F2}"/>
    <cellStyle name="Porcentaje" xfId="3" builtinId="5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01%20Tesoreria/1AESTADOS%20FINANCIEROS/ESTADOS%20FINANCIEROS%202026/03%20MARZO%202026/Estados%20financieros%20marzo%202026.xlsx" TargetMode="External"/><Relationship Id="rId2" Type="http://schemas.openxmlformats.org/officeDocument/2006/relationships/externalLinkPath" Target="file:///R:\01%20Tesoreria\1AESTADOS%20FINANCIEROS\ESTADOS%20FINANCIEROS%202026\03%20MARZO%202026\Estados%20financieros%20marzo%202026.xlsx" TargetMode="External"/><Relationship Id="rId1" Type="http://schemas.openxmlformats.org/officeDocument/2006/relationships/externalLinkPath" Target="/01%20Tesoreria/1AESTADOS%20FINANCIEROS/ESTADOS%20FINANCIEROS%202026/03%20MARZO%202026/Estados%20financieros%20marz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ESUPUESTO%202011%20JMAS%20CHIHUAHUAvint.RESUMEN%20PARA%20CAPTURA%20SIST%20CONTA%20ING%20VILLALBA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o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2\Layouts%20J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- Estado de resultados."/>
      <sheetName val="2.-Edo. Pos. Fin."/>
      <sheetName val="6.- Estado Comparativo"/>
      <sheetName val="7.- PIGOO 2018"/>
      <sheetName val="3.- Balanza de Comprobacion"/>
      <sheetName val="4.- Formato 5%"/>
      <sheetName val="5.- PIGOO anterior"/>
      <sheetName val="5.- Pigoo 2023 ANTERIOR"/>
      <sheetName val="5.- PIGOO 2024"/>
      <sheetName val="5.- PIGOO"/>
      <sheetName val="5.-  PIGOO"/>
      <sheetName val="6.- ECSF"/>
      <sheetName val="7.- EAA"/>
      <sheetName val="8.- Facturado Cobrado"/>
      <sheetName val="9.- Determinacion rezago"/>
      <sheetName val="4.- Formato 5% ANTERIOR"/>
      <sheetName val="7.- PIGOO anterior"/>
      <sheetName val="NA FLUJOS EFECTIVO"/>
      <sheetName val="6.- Estado Comparativo sin reba"/>
      <sheetName val="Hoja1"/>
      <sheetName val="PIGOO 2019"/>
      <sheetName val="9. Acta de Consejo"/>
      <sheetName val="NA EAPE COG"/>
      <sheetName val="NA EAI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Parametros"/>
      <sheetName val="Inflación"/>
      <sheetName val="Efic. Global "/>
      <sheetName val="C.N.A."/>
      <sheetName val="Evaluacion"/>
      <sheetName val="Total ctas."/>
      <sheetName val="Concen."/>
      <sheetName val="Edo. Activ."/>
      <sheetName val="Fac-cob"/>
      <sheetName val="RESUMEN GASTOS"/>
      <sheetName val="Gastos de Admin."/>
      <sheetName val="Gastos de Comer."/>
      <sheetName val="Gastos de Oper."/>
      <sheetName val="Gastos de Saneam."/>
      <sheetName val="Inversiones"/>
      <sheetName val="Creditos"/>
      <sheetName val="Ingresos"/>
      <sheetName val="Serv. Med. Dom"/>
      <sheetName val="Tarifas serv med Dom"/>
      <sheetName val="Serv. Med. Com"/>
      <sheetName val="Tarifas serv med Com"/>
      <sheetName val="Serv. Med. ind"/>
      <sheetName val="Tarifas serv med ind"/>
      <sheetName val="Serv. Med. Esc"/>
      <sheetName val="Serv. Med. Pub"/>
      <sheetName val="Cuota fija"/>
      <sheetName val="Estructura"/>
      <sheetName val="Sueldo(Pl-Ad)"/>
      <sheetName val="Sueldo(Ev-Ad)"/>
      <sheetName val="Sueldo(Pl-Co)"/>
      <sheetName val="Sueldo(Ev-Co)"/>
      <sheetName val="Sueldo(Pl-Op)"/>
      <sheetName val="Sueldo(Ev-Op)"/>
      <sheetName val="Sueldo(Pl-Pt)"/>
      <sheetName val="Sueldo(Ev-Pt)"/>
      <sheetName val="Sueldo(Pensi)"/>
      <sheetName val="C.F.E."/>
      <sheetName val="Personal"/>
      <sheetName val="Activos U"/>
      <sheetName val="Activos $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34">
          <cell r="H234">
            <v>152009798.40846276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ciones y Catalogos"/>
      <sheetName val="(1) Eficiencia Comercial"/>
      <sheetName val="(2) Eficiencia de Cobro"/>
      <sheetName val="(3) Eficiencia Fisica 1"/>
      <sheetName val="(4) Eficiencia Fisica 2"/>
      <sheetName val="(6) Usuarios Pagos a Tiempo"/>
      <sheetName val="(7) Empleados por cada mil toma"/>
      <sheetName val="(13) Reportes cada mil tomas"/>
      <sheetName val="(14) Emplados cada mil tomas SJ"/>
      <sheetName val="Layouts JC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D7239-2A07-49F6-816A-D0CC7A8CDF1A}">
  <sheetPr>
    <tabColor rgb="FFFFC000"/>
    <pageSetUpPr fitToPage="1"/>
  </sheetPr>
  <dimension ref="A1:R224"/>
  <sheetViews>
    <sheetView tabSelected="1" topLeftCell="A2" zoomScale="90" zoomScaleNormal="90" workbookViewId="0">
      <pane xSplit="1" ySplit="7" topLeftCell="B28" activePane="bottomRight" state="frozen"/>
      <selection activeCell="B40" activeCellId="1" sqref="D35 B40"/>
      <selection pane="topRight" activeCell="B40" activeCellId="1" sqref="D35 B40"/>
      <selection pane="bottomLeft" activeCell="B40" activeCellId="1" sqref="D35 B40"/>
      <selection pane="bottomRight" activeCell="E73" sqref="E73"/>
    </sheetView>
  </sheetViews>
  <sheetFormatPr baseColWidth="10" defaultRowHeight="14.25" x14ac:dyDescent="0.2"/>
  <cols>
    <col min="1" max="1" width="92" style="61" customWidth="1"/>
    <col min="2" max="2" width="22.7109375" style="61" customWidth="1"/>
    <col min="3" max="13" width="18.140625" style="61" customWidth="1"/>
    <col min="14" max="14" width="22.28515625" style="61" customWidth="1"/>
    <col min="15" max="15" width="21" style="61" customWidth="1"/>
    <col min="16" max="16" width="19.5703125" style="61" customWidth="1"/>
    <col min="17" max="17" width="19.85546875" style="61" customWidth="1"/>
    <col min="18" max="18" width="11.42578125" style="61"/>
    <col min="19" max="257" width="11.42578125" style="4"/>
    <col min="258" max="258" width="71.28515625" style="4" bestFit="1" customWidth="1"/>
    <col min="259" max="260" width="15.5703125" style="4" bestFit="1" customWidth="1"/>
    <col min="261" max="271" width="11.42578125" style="4"/>
    <col min="272" max="272" width="14.85546875" style="4" customWidth="1"/>
    <col min="273" max="273" width="14.5703125" style="4" customWidth="1"/>
    <col min="274" max="513" width="11.42578125" style="4"/>
    <col min="514" max="514" width="71.28515625" style="4" bestFit="1" customWidth="1"/>
    <col min="515" max="516" width="15.5703125" style="4" bestFit="1" customWidth="1"/>
    <col min="517" max="527" width="11.42578125" style="4"/>
    <col min="528" max="528" width="14.85546875" style="4" customWidth="1"/>
    <col min="529" max="529" width="14.5703125" style="4" customWidth="1"/>
    <col min="530" max="769" width="11.42578125" style="4"/>
    <col min="770" max="770" width="71.28515625" style="4" bestFit="1" customWidth="1"/>
    <col min="771" max="772" width="15.5703125" style="4" bestFit="1" customWidth="1"/>
    <col min="773" max="783" width="11.42578125" style="4"/>
    <col min="784" max="784" width="14.85546875" style="4" customWidth="1"/>
    <col min="785" max="785" width="14.5703125" style="4" customWidth="1"/>
    <col min="786" max="1025" width="11.42578125" style="4"/>
    <col min="1026" max="1026" width="71.28515625" style="4" bestFit="1" customWidth="1"/>
    <col min="1027" max="1028" width="15.5703125" style="4" bestFit="1" customWidth="1"/>
    <col min="1029" max="1039" width="11.42578125" style="4"/>
    <col min="1040" max="1040" width="14.85546875" style="4" customWidth="1"/>
    <col min="1041" max="1041" width="14.5703125" style="4" customWidth="1"/>
    <col min="1042" max="1281" width="11.42578125" style="4"/>
    <col min="1282" max="1282" width="71.28515625" style="4" bestFit="1" customWidth="1"/>
    <col min="1283" max="1284" width="15.5703125" style="4" bestFit="1" customWidth="1"/>
    <col min="1285" max="1295" width="11.42578125" style="4"/>
    <col min="1296" max="1296" width="14.85546875" style="4" customWidth="1"/>
    <col min="1297" max="1297" width="14.5703125" style="4" customWidth="1"/>
    <col min="1298" max="1537" width="11.42578125" style="4"/>
    <col min="1538" max="1538" width="71.28515625" style="4" bestFit="1" customWidth="1"/>
    <col min="1539" max="1540" width="15.5703125" style="4" bestFit="1" customWidth="1"/>
    <col min="1541" max="1551" width="11.42578125" style="4"/>
    <col min="1552" max="1552" width="14.85546875" style="4" customWidth="1"/>
    <col min="1553" max="1553" width="14.5703125" style="4" customWidth="1"/>
    <col min="1554" max="1793" width="11.42578125" style="4"/>
    <col min="1794" max="1794" width="71.28515625" style="4" bestFit="1" customWidth="1"/>
    <col min="1795" max="1796" width="15.5703125" style="4" bestFit="1" customWidth="1"/>
    <col min="1797" max="1807" width="11.42578125" style="4"/>
    <col min="1808" max="1808" width="14.85546875" style="4" customWidth="1"/>
    <col min="1809" max="1809" width="14.5703125" style="4" customWidth="1"/>
    <col min="1810" max="2049" width="11.42578125" style="4"/>
    <col min="2050" max="2050" width="71.28515625" style="4" bestFit="1" customWidth="1"/>
    <col min="2051" max="2052" width="15.5703125" style="4" bestFit="1" customWidth="1"/>
    <col min="2053" max="2063" width="11.42578125" style="4"/>
    <col min="2064" max="2064" width="14.85546875" style="4" customWidth="1"/>
    <col min="2065" max="2065" width="14.5703125" style="4" customWidth="1"/>
    <col min="2066" max="2305" width="11.42578125" style="4"/>
    <col min="2306" max="2306" width="71.28515625" style="4" bestFit="1" customWidth="1"/>
    <col min="2307" max="2308" width="15.5703125" style="4" bestFit="1" customWidth="1"/>
    <col min="2309" max="2319" width="11.42578125" style="4"/>
    <col min="2320" max="2320" width="14.85546875" style="4" customWidth="1"/>
    <col min="2321" max="2321" width="14.5703125" style="4" customWidth="1"/>
    <col min="2322" max="2561" width="11.42578125" style="4"/>
    <col min="2562" max="2562" width="71.28515625" style="4" bestFit="1" customWidth="1"/>
    <col min="2563" max="2564" width="15.5703125" style="4" bestFit="1" customWidth="1"/>
    <col min="2565" max="2575" width="11.42578125" style="4"/>
    <col min="2576" max="2576" width="14.85546875" style="4" customWidth="1"/>
    <col min="2577" max="2577" width="14.5703125" style="4" customWidth="1"/>
    <col min="2578" max="2817" width="11.42578125" style="4"/>
    <col min="2818" max="2818" width="71.28515625" style="4" bestFit="1" customWidth="1"/>
    <col min="2819" max="2820" width="15.5703125" style="4" bestFit="1" customWidth="1"/>
    <col min="2821" max="2831" width="11.42578125" style="4"/>
    <col min="2832" max="2832" width="14.85546875" style="4" customWidth="1"/>
    <col min="2833" max="2833" width="14.5703125" style="4" customWidth="1"/>
    <col min="2834" max="3073" width="11.42578125" style="4"/>
    <col min="3074" max="3074" width="71.28515625" style="4" bestFit="1" customWidth="1"/>
    <col min="3075" max="3076" width="15.5703125" style="4" bestFit="1" customWidth="1"/>
    <col min="3077" max="3087" width="11.42578125" style="4"/>
    <col min="3088" max="3088" width="14.85546875" style="4" customWidth="1"/>
    <col min="3089" max="3089" width="14.5703125" style="4" customWidth="1"/>
    <col min="3090" max="3329" width="11.42578125" style="4"/>
    <col min="3330" max="3330" width="71.28515625" style="4" bestFit="1" customWidth="1"/>
    <col min="3331" max="3332" width="15.5703125" style="4" bestFit="1" customWidth="1"/>
    <col min="3333" max="3343" width="11.42578125" style="4"/>
    <col min="3344" max="3344" width="14.85546875" style="4" customWidth="1"/>
    <col min="3345" max="3345" width="14.5703125" style="4" customWidth="1"/>
    <col min="3346" max="3585" width="11.42578125" style="4"/>
    <col min="3586" max="3586" width="71.28515625" style="4" bestFit="1" customWidth="1"/>
    <col min="3587" max="3588" width="15.5703125" style="4" bestFit="1" customWidth="1"/>
    <col min="3589" max="3599" width="11.42578125" style="4"/>
    <col min="3600" max="3600" width="14.85546875" style="4" customWidth="1"/>
    <col min="3601" max="3601" width="14.5703125" style="4" customWidth="1"/>
    <col min="3602" max="3841" width="11.42578125" style="4"/>
    <col min="3842" max="3842" width="71.28515625" style="4" bestFit="1" customWidth="1"/>
    <col min="3843" max="3844" width="15.5703125" style="4" bestFit="1" customWidth="1"/>
    <col min="3845" max="3855" width="11.42578125" style="4"/>
    <col min="3856" max="3856" width="14.85546875" style="4" customWidth="1"/>
    <col min="3857" max="3857" width="14.5703125" style="4" customWidth="1"/>
    <col min="3858" max="4097" width="11.42578125" style="4"/>
    <col min="4098" max="4098" width="71.28515625" style="4" bestFit="1" customWidth="1"/>
    <col min="4099" max="4100" width="15.5703125" style="4" bestFit="1" customWidth="1"/>
    <col min="4101" max="4111" width="11.42578125" style="4"/>
    <col min="4112" max="4112" width="14.85546875" style="4" customWidth="1"/>
    <col min="4113" max="4113" width="14.5703125" style="4" customWidth="1"/>
    <col min="4114" max="4353" width="11.42578125" style="4"/>
    <col min="4354" max="4354" width="71.28515625" style="4" bestFit="1" customWidth="1"/>
    <col min="4355" max="4356" width="15.5703125" style="4" bestFit="1" customWidth="1"/>
    <col min="4357" max="4367" width="11.42578125" style="4"/>
    <col min="4368" max="4368" width="14.85546875" style="4" customWidth="1"/>
    <col min="4369" max="4369" width="14.5703125" style="4" customWidth="1"/>
    <col min="4370" max="4609" width="11.42578125" style="4"/>
    <col min="4610" max="4610" width="71.28515625" style="4" bestFit="1" customWidth="1"/>
    <col min="4611" max="4612" width="15.5703125" style="4" bestFit="1" customWidth="1"/>
    <col min="4613" max="4623" width="11.42578125" style="4"/>
    <col min="4624" max="4624" width="14.85546875" style="4" customWidth="1"/>
    <col min="4625" max="4625" width="14.5703125" style="4" customWidth="1"/>
    <col min="4626" max="4865" width="11.42578125" style="4"/>
    <col min="4866" max="4866" width="71.28515625" style="4" bestFit="1" customWidth="1"/>
    <col min="4867" max="4868" width="15.5703125" style="4" bestFit="1" customWidth="1"/>
    <col min="4869" max="4879" width="11.42578125" style="4"/>
    <col min="4880" max="4880" width="14.85546875" style="4" customWidth="1"/>
    <col min="4881" max="4881" width="14.5703125" style="4" customWidth="1"/>
    <col min="4882" max="5121" width="11.42578125" style="4"/>
    <col min="5122" max="5122" width="71.28515625" style="4" bestFit="1" customWidth="1"/>
    <col min="5123" max="5124" width="15.5703125" style="4" bestFit="1" customWidth="1"/>
    <col min="5125" max="5135" width="11.42578125" style="4"/>
    <col min="5136" max="5136" width="14.85546875" style="4" customWidth="1"/>
    <col min="5137" max="5137" width="14.5703125" style="4" customWidth="1"/>
    <col min="5138" max="5377" width="11.42578125" style="4"/>
    <col min="5378" max="5378" width="71.28515625" style="4" bestFit="1" customWidth="1"/>
    <col min="5379" max="5380" width="15.5703125" style="4" bestFit="1" customWidth="1"/>
    <col min="5381" max="5391" width="11.42578125" style="4"/>
    <col min="5392" max="5392" width="14.85546875" style="4" customWidth="1"/>
    <col min="5393" max="5393" width="14.5703125" style="4" customWidth="1"/>
    <col min="5394" max="5633" width="11.42578125" style="4"/>
    <col min="5634" max="5634" width="71.28515625" style="4" bestFit="1" customWidth="1"/>
    <col min="5635" max="5636" width="15.5703125" style="4" bestFit="1" customWidth="1"/>
    <col min="5637" max="5647" width="11.42578125" style="4"/>
    <col min="5648" max="5648" width="14.85546875" style="4" customWidth="1"/>
    <col min="5649" max="5649" width="14.5703125" style="4" customWidth="1"/>
    <col min="5650" max="5889" width="11.42578125" style="4"/>
    <col min="5890" max="5890" width="71.28515625" style="4" bestFit="1" customWidth="1"/>
    <col min="5891" max="5892" width="15.5703125" style="4" bestFit="1" customWidth="1"/>
    <col min="5893" max="5903" width="11.42578125" style="4"/>
    <col min="5904" max="5904" width="14.85546875" style="4" customWidth="1"/>
    <col min="5905" max="5905" width="14.5703125" style="4" customWidth="1"/>
    <col min="5906" max="6145" width="11.42578125" style="4"/>
    <col min="6146" max="6146" width="71.28515625" style="4" bestFit="1" customWidth="1"/>
    <col min="6147" max="6148" width="15.5703125" style="4" bestFit="1" customWidth="1"/>
    <col min="6149" max="6159" width="11.42578125" style="4"/>
    <col min="6160" max="6160" width="14.85546875" style="4" customWidth="1"/>
    <col min="6161" max="6161" width="14.5703125" style="4" customWidth="1"/>
    <col min="6162" max="6401" width="11.42578125" style="4"/>
    <col min="6402" max="6402" width="71.28515625" style="4" bestFit="1" customWidth="1"/>
    <col min="6403" max="6404" width="15.5703125" style="4" bestFit="1" customWidth="1"/>
    <col min="6405" max="6415" width="11.42578125" style="4"/>
    <col min="6416" max="6416" width="14.85546875" style="4" customWidth="1"/>
    <col min="6417" max="6417" width="14.5703125" style="4" customWidth="1"/>
    <col min="6418" max="6657" width="11.42578125" style="4"/>
    <col min="6658" max="6658" width="71.28515625" style="4" bestFit="1" customWidth="1"/>
    <col min="6659" max="6660" width="15.5703125" style="4" bestFit="1" customWidth="1"/>
    <col min="6661" max="6671" width="11.42578125" style="4"/>
    <col min="6672" max="6672" width="14.85546875" style="4" customWidth="1"/>
    <col min="6673" max="6673" width="14.5703125" style="4" customWidth="1"/>
    <col min="6674" max="6913" width="11.42578125" style="4"/>
    <col min="6914" max="6914" width="71.28515625" style="4" bestFit="1" customWidth="1"/>
    <col min="6915" max="6916" width="15.5703125" style="4" bestFit="1" customWidth="1"/>
    <col min="6917" max="6927" width="11.42578125" style="4"/>
    <col min="6928" max="6928" width="14.85546875" style="4" customWidth="1"/>
    <col min="6929" max="6929" width="14.5703125" style="4" customWidth="1"/>
    <col min="6930" max="7169" width="11.42578125" style="4"/>
    <col min="7170" max="7170" width="71.28515625" style="4" bestFit="1" customWidth="1"/>
    <col min="7171" max="7172" width="15.5703125" style="4" bestFit="1" customWidth="1"/>
    <col min="7173" max="7183" width="11.42578125" style="4"/>
    <col min="7184" max="7184" width="14.85546875" style="4" customWidth="1"/>
    <col min="7185" max="7185" width="14.5703125" style="4" customWidth="1"/>
    <col min="7186" max="7425" width="11.42578125" style="4"/>
    <col min="7426" max="7426" width="71.28515625" style="4" bestFit="1" customWidth="1"/>
    <col min="7427" max="7428" width="15.5703125" style="4" bestFit="1" customWidth="1"/>
    <col min="7429" max="7439" width="11.42578125" style="4"/>
    <col min="7440" max="7440" width="14.85546875" style="4" customWidth="1"/>
    <col min="7441" max="7441" width="14.5703125" style="4" customWidth="1"/>
    <col min="7442" max="7681" width="11.42578125" style="4"/>
    <col min="7682" max="7682" width="71.28515625" style="4" bestFit="1" customWidth="1"/>
    <col min="7683" max="7684" width="15.5703125" style="4" bestFit="1" customWidth="1"/>
    <col min="7685" max="7695" width="11.42578125" style="4"/>
    <col min="7696" max="7696" width="14.85546875" style="4" customWidth="1"/>
    <col min="7697" max="7697" width="14.5703125" style="4" customWidth="1"/>
    <col min="7698" max="7937" width="11.42578125" style="4"/>
    <col min="7938" max="7938" width="71.28515625" style="4" bestFit="1" customWidth="1"/>
    <col min="7939" max="7940" width="15.5703125" style="4" bestFit="1" customWidth="1"/>
    <col min="7941" max="7951" width="11.42578125" style="4"/>
    <col min="7952" max="7952" width="14.85546875" style="4" customWidth="1"/>
    <col min="7953" max="7953" width="14.5703125" style="4" customWidth="1"/>
    <col min="7954" max="8193" width="11.42578125" style="4"/>
    <col min="8194" max="8194" width="71.28515625" style="4" bestFit="1" customWidth="1"/>
    <col min="8195" max="8196" width="15.5703125" style="4" bestFit="1" customWidth="1"/>
    <col min="8197" max="8207" width="11.42578125" style="4"/>
    <col min="8208" max="8208" width="14.85546875" style="4" customWidth="1"/>
    <col min="8209" max="8209" width="14.5703125" style="4" customWidth="1"/>
    <col min="8210" max="8449" width="11.42578125" style="4"/>
    <col min="8450" max="8450" width="71.28515625" style="4" bestFit="1" customWidth="1"/>
    <col min="8451" max="8452" width="15.5703125" style="4" bestFit="1" customWidth="1"/>
    <col min="8453" max="8463" width="11.42578125" style="4"/>
    <col min="8464" max="8464" width="14.85546875" style="4" customWidth="1"/>
    <col min="8465" max="8465" width="14.5703125" style="4" customWidth="1"/>
    <col min="8466" max="8705" width="11.42578125" style="4"/>
    <col min="8706" max="8706" width="71.28515625" style="4" bestFit="1" customWidth="1"/>
    <col min="8707" max="8708" width="15.5703125" style="4" bestFit="1" customWidth="1"/>
    <col min="8709" max="8719" width="11.42578125" style="4"/>
    <col min="8720" max="8720" width="14.85546875" style="4" customWidth="1"/>
    <col min="8721" max="8721" width="14.5703125" style="4" customWidth="1"/>
    <col min="8722" max="8961" width="11.42578125" style="4"/>
    <col min="8962" max="8962" width="71.28515625" style="4" bestFit="1" customWidth="1"/>
    <col min="8963" max="8964" width="15.5703125" style="4" bestFit="1" customWidth="1"/>
    <col min="8965" max="8975" width="11.42578125" style="4"/>
    <col min="8976" max="8976" width="14.85546875" style="4" customWidth="1"/>
    <col min="8977" max="8977" width="14.5703125" style="4" customWidth="1"/>
    <col min="8978" max="9217" width="11.42578125" style="4"/>
    <col min="9218" max="9218" width="71.28515625" style="4" bestFit="1" customWidth="1"/>
    <col min="9219" max="9220" width="15.5703125" style="4" bestFit="1" customWidth="1"/>
    <col min="9221" max="9231" width="11.42578125" style="4"/>
    <col min="9232" max="9232" width="14.85546875" style="4" customWidth="1"/>
    <col min="9233" max="9233" width="14.5703125" style="4" customWidth="1"/>
    <col min="9234" max="9473" width="11.42578125" style="4"/>
    <col min="9474" max="9474" width="71.28515625" style="4" bestFit="1" customWidth="1"/>
    <col min="9475" max="9476" width="15.5703125" style="4" bestFit="1" customWidth="1"/>
    <col min="9477" max="9487" width="11.42578125" style="4"/>
    <col min="9488" max="9488" width="14.85546875" style="4" customWidth="1"/>
    <col min="9489" max="9489" width="14.5703125" style="4" customWidth="1"/>
    <col min="9490" max="9729" width="11.42578125" style="4"/>
    <col min="9730" max="9730" width="71.28515625" style="4" bestFit="1" customWidth="1"/>
    <col min="9731" max="9732" width="15.5703125" style="4" bestFit="1" customWidth="1"/>
    <col min="9733" max="9743" width="11.42578125" style="4"/>
    <col min="9744" max="9744" width="14.85546875" style="4" customWidth="1"/>
    <col min="9745" max="9745" width="14.5703125" style="4" customWidth="1"/>
    <col min="9746" max="9985" width="11.42578125" style="4"/>
    <col min="9986" max="9986" width="71.28515625" style="4" bestFit="1" customWidth="1"/>
    <col min="9987" max="9988" width="15.5703125" style="4" bestFit="1" customWidth="1"/>
    <col min="9989" max="9999" width="11.42578125" style="4"/>
    <col min="10000" max="10000" width="14.85546875" style="4" customWidth="1"/>
    <col min="10001" max="10001" width="14.5703125" style="4" customWidth="1"/>
    <col min="10002" max="10241" width="11.42578125" style="4"/>
    <col min="10242" max="10242" width="71.28515625" style="4" bestFit="1" customWidth="1"/>
    <col min="10243" max="10244" width="15.5703125" style="4" bestFit="1" customWidth="1"/>
    <col min="10245" max="10255" width="11.42578125" style="4"/>
    <col min="10256" max="10256" width="14.85546875" style="4" customWidth="1"/>
    <col min="10257" max="10257" width="14.5703125" style="4" customWidth="1"/>
    <col min="10258" max="10497" width="11.42578125" style="4"/>
    <col min="10498" max="10498" width="71.28515625" style="4" bestFit="1" customWidth="1"/>
    <col min="10499" max="10500" width="15.5703125" style="4" bestFit="1" customWidth="1"/>
    <col min="10501" max="10511" width="11.42578125" style="4"/>
    <col min="10512" max="10512" width="14.85546875" style="4" customWidth="1"/>
    <col min="10513" max="10513" width="14.5703125" style="4" customWidth="1"/>
    <col min="10514" max="10753" width="11.42578125" style="4"/>
    <col min="10754" max="10754" width="71.28515625" style="4" bestFit="1" customWidth="1"/>
    <col min="10755" max="10756" width="15.5703125" style="4" bestFit="1" customWidth="1"/>
    <col min="10757" max="10767" width="11.42578125" style="4"/>
    <col min="10768" max="10768" width="14.85546875" style="4" customWidth="1"/>
    <col min="10769" max="10769" width="14.5703125" style="4" customWidth="1"/>
    <col min="10770" max="11009" width="11.42578125" style="4"/>
    <col min="11010" max="11010" width="71.28515625" style="4" bestFit="1" customWidth="1"/>
    <col min="11011" max="11012" width="15.5703125" style="4" bestFit="1" customWidth="1"/>
    <col min="11013" max="11023" width="11.42578125" style="4"/>
    <col min="11024" max="11024" width="14.85546875" style="4" customWidth="1"/>
    <col min="11025" max="11025" width="14.5703125" style="4" customWidth="1"/>
    <col min="11026" max="11265" width="11.42578125" style="4"/>
    <col min="11266" max="11266" width="71.28515625" style="4" bestFit="1" customWidth="1"/>
    <col min="11267" max="11268" width="15.5703125" style="4" bestFit="1" customWidth="1"/>
    <col min="11269" max="11279" width="11.42578125" style="4"/>
    <col min="11280" max="11280" width="14.85546875" style="4" customWidth="1"/>
    <col min="11281" max="11281" width="14.5703125" style="4" customWidth="1"/>
    <col min="11282" max="11521" width="11.42578125" style="4"/>
    <col min="11522" max="11522" width="71.28515625" style="4" bestFit="1" customWidth="1"/>
    <col min="11523" max="11524" width="15.5703125" style="4" bestFit="1" customWidth="1"/>
    <col min="11525" max="11535" width="11.42578125" style="4"/>
    <col min="11536" max="11536" width="14.85546875" style="4" customWidth="1"/>
    <col min="11537" max="11537" width="14.5703125" style="4" customWidth="1"/>
    <col min="11538" max="11777" width="11.42578125" style="4"/>
    <col min="11778" max="11778" width="71.28515625" style="4" bestFit="1" customWidth="1"/>
    <col min="11779" max="11780" width="15.5703125" style="4" bestFit="1" customWidth="1"/>
    <col min="11781" max="11791" width="11.42578125" style="4"/>
    <col min="11792" max="11792" width="14.85546875" style="4" customWidth="1"/>
    <col min="11793" max="11793" width="14.5703125" style="4" customWidth="1"/>
    <col min="11794" max="12033" width="11.42578125" style="4"/>
    <col min="12034" max="12034" width="71.28515625" style="4" bestFit="1" customWidth="1"/>
    <col min="12035" max="12036" width="15.5703125" style="4" bestFit="1" customWidth="1"/>
    <col min="12037" max="12047" width="11.42578125" style="4"/>
    <col min="12048" max="12048" width="14.85546875" style="4" customWidth="1"/>
    <col min="12049" max="12049" width="14.5703125" style="4" customWidth="1"/>
    <col min="12050" max="12289" width="11.42578125" style="4"/>
    <col min="12290" max="12290" width="71.28515625" style="4" bestFit="1" customWidth="1"/>
    <col min="12291" max="12292" width="15.5703125" style="4" bestFit="1" customWidth="1"/>
    <col min="12293" max="12303" width="11.42578125" style="4"/>
    <col min="12304" max="12304" width="14.85546875" style="4" customWidth="1"/>
    <col min="12305" max="12305" width="14.5703125" style="4" customWidth="1"/>
    <col min="12306" max="12545" width="11.42578125" style="4"/>
    <col min="12546" max="12546" width="71.28515625" style="4" bestFit="1" customWidth="1"/>
    <col min="12547" max="12548" width="15.5703125" style="4" bestFit="1" customWidth="1"/>
    <col min="12549" max="12559" width="11.42578125" style="4"/>
    <col min="12560" max="12560" width="14.85546875" style="4" customWidth="1"/>
    <col min="12561" max="12561" width="14.5703125" style="4" customWidth="1"/>
    <col min="12562" max="12801" width="11.42578125" style="4"/>
    <col min="12802" max="12802" width="71.28515625" style="4" bestFit="1" customWidth="1"/>
    <col min="12803" max="12804" width="15.5703125" style="4" bestFit="1" customWidth="1"/>
    <col min="12805" max="12815" width="11.42578125" style="4"/>
    <col min="12816" max="12816" width="14.85546875" style="4" customWidth="1"/>
    <col min="12817" max="12817" width="14.5703125" style="4" customWidth="1"/>
    <col min="12818" max="13057" width="11.42578125" style="4"/>
    <col min="13058" max="13058" width="71.28515625" style="4" bestFit="1" customWidth="1"/>
    <col min="13059" max="13060" width="15.5703125" style="4" bestFit="1" customWidth="1"/>
    <col min="13061" max="13071" width="11.42578125" style="4"/>
    <col min="13072" max="13072" width="14.85546875" style="4" customWidth="1"/>
    <col min="13073" max="13073" width="14.5703125" style="4" customWidth="1"/>
    <col min="13074" max="13313" width="11.42578125" style="4"/>
    <col min="13314" max="13314" width="71.28515625" style="4" bestFit="1" customWidth="1"/>
    <col min="13315" max="13316" width="15.5703125" style="4" bestFit="1" customWidth="1"/>
    <col min="13317" max="13327" width="11.42578125" style="4"/>
    <col min="13328" max="13328" width="14.85546875" style="4" customWidth="1"/>
    <col min="13329" max="13329" width="14.5703125" style="4" customWidth="1"/>
    <col min="13330" max="13569" width="11.42578125" style="4"/>
    <col min="13570" max="13570" width="71.28515625" style="4" bestFit="1" customWidth="1"/>
    <col min="13571" max="13572" width="15.5703125" style="4" bestFit="1" customWidth="1"/>
    <col min="13573" max="13583" width="11.42578125" style="4"/>
    <col min="13584" max="13584" width="14.85546875" style="4" customWidth="1"/>
    <col min="13585" max="13585" width="14.5703125" style="4" customWidth="1"/>
    <col min="13586" max="13825" width="11.42578125" style="4"/>
    <col min="13826" max="13826" width="71.28515625" style="4" bestFit="1" customWidth="1"/>
    <col min="13827" max="13828" width="15.5703125" style="4" bestFit="1" customWidth="1"/>
    <col min="13829" max="13839" width="11.42578125" style="4"/>
    <col min="13840" max="13840" width="14.85546875" style="4" customWidth="1"/>
    <col min="13841" max="13841" width="14.5703125" style="4" customWidth="1"/>
    <col min="13842" max="14081" width="11.42578125" style="4"/>
    <col min="14082" max="14082" width="71.28515625" style="4" bestFit="1" customWidth="1"/>
    <col min="14083" max="14084" width="15.5703125" style="4" bestFit="1" customWidth="1"/>
    <col min="14085" max="14095" width="11.42578125" style="4"/>
    <col min="14096" max="14096" width="14.85546875" style="4" customWidth="1"/>
    <col min="14097" max="14097" width="14.5703125" style="4" customWidth="1"/>
    <col min="14098" max="14337" width="11.42578125" style="4"/>
    <col min="14338" max="14338" width="71.28515625" style="4" bestFit="1" customWidth="1"/>
    <col min="14339" max="14340" width="15.5703125" style="4" bestFit="1" customWidth="1"/>
    <col min="14341" max="14351" width="11.42578125" style="4"/>
    <col min="14352" max="14352" width="14.85546875" style="4" customWidth="1"/>
    <col min="14353" max="14353" width="14.5703125" style="4" customWidth="1"/>
    <col min="14354" max="14593" width="11.42578125" style="4"/>
    <col min="14594" max="14594" width="71.28515625" style="4" bestFit="1" customWidth="1"/>
    <col min="14595" max="14596" width="15.5703125" style="4" bestFit="1" customWidth="1"/>
    <col min="14597" max="14607" width="11.42578125" style="4"/>
    <col min="14608" max="14608" width="14.85546875" style="4" customWidth="1"/>
    <col min="14609" max="14609" width="14.5703125" style="4" customWidth="1"/>
    <col min="14610" max="14849" width="11.42578125" style="4"/>
    <col min="14850" max="14850" width="71.28515625" style="4" bestFit="1" customWidth="1"/>
    <col min="14851" max="14852" width="15.5703125" style="4" bestFit="1" customWidth="1"/>
    <col min="14853" max="14863" width="11.42578125" style="4"/>
    <col min="14864" max="14864" width="14.85546875" style="4" customWidth="1"/>
    <col min="14865" max="14865" width="14.5703125" style="4" customWidth="1"/>
    <col min="14866" max="15105" width="11.42578125" style="4"/>
    <col min="15106" max="15106" width="71.28515625" style="4" bestFit="1" customWidth="1"/>
    <col min="15107" max="15108" width="15.5703125" style="4" bestFit="1" customWidth="1"/>
    <col min="15109" max="15119" width="11.42578125" style="4"/>
    <col min="15120" max="15120" width="14.85546875" style="4" customWidth="1"/>
    <col min="15121" max="15121" width="14.5703125" style="4" customWidth="1"/>
    <col min="15122" max="15361" width="11.42578125" style="4"/>
    <col min="15362" max="15362" width="71.28515625" style="4" bestFit="1" customWidth="1"/>
    <col min="15363" max="15364" width="15.5703125" style="4" bestFit="1" customWidth="1"/>
    <col min="15365" max="15375" width="11.42578125" style="4"/>
    <col min="15376" max="15376" width="14.85546875" style="4" customWidth="1"/>
    <col min="15377" max="15377" width="14.5703125" style="4" customWidth="1"/>
    <col min="15378" max="15617" width="11.42578125" style="4"/>
    <col min="15618" max="15618" width="71.28515625" style="4" bestFit="1" customWidth="1"/>
    <col min="15619" max="15620" width="15.5703125" style="4" bestFit="1" customWidth="1"/>
    <col min="15621" max="15631" width="11.42578125" style="4"/>
    <col min="15632" max="15632" width="14.85546875" style="4" customWidth="1"/>
    <col min="15633" max="15633" width="14.5703125" style="4" customWidth="1"/>
    <col min="15634" max="15873" width="11.42578125" style="4"/>
    <col min="15874" max="15874" width="71.28515625" style="4" bestFit="1" customWidth="1"/>
    <col min="15875" max="15876" width="15.5703125" style="4" bestFit="1" customWidth="1"/>
    <col min="15877" max="15887" width="11.42578125" style="4"/>
    <col min="15888" max="15888" width="14.85546875" style="4" customWidth="1"/>
    <col min="15889" max="15889" width="14.5703125" style="4" customWidth="1"/>
    <col min="15890" max="16129" width="11.42578125" style="4"/>
    <col min="16130" max="16130" width="71.28515625" style="4" bestFit="1" customWidth="1"/>
    <col min="16131" max="16132" width="15.5703125" style="4" bestFit="1" customWidth="1"/>
    <col min="16133" max="16143" width="11.42578125" style="4"/>
    <col min="16144" max="16144" width="14.85546875" style="4" customWidth="1"/>
    <col min="16145" max="16145" width="14.5703125" style="4" customWidth="1"/>
    <col min="16146" max="16384" width="11.42578125" style="4"/>
  </cols>
  <sheetData>
    <row r="1" spans="1:18" ht="23.2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23.25" x14ac:dyDescent="0.3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8" ht="23.25" x14ac:dyDescent="0.35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</row>
    <row r="4" spans="1:18" ht="23.25" x14ac:dyDescent="0.35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</row>
    <row r="5" spans="1:18" ht="23.25" x14ac:dyDescent="0.3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1:18" ht="20.25" x14ac:dyDescent="0.3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</row>
    <row r="7" spans="1:18" ht="23.25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</row>
    <row r="8" spans="1:18" s="20" customFormat="1" ht="27" customHeight="1" x14ac:dyDescent="0.25">
      <c r="A8" s="17" t="s">
        <v>4</v>
      </c>
      <c r="B8" s="18" t="s">
        <v>5</v>
      </c>
      <c r="C8" s="18" t="s">
        <v>6</v>
      </c>
      <c r="D8" s="18" t="s">
        <v>7</v>
      </c>
      <c r="E8" s="18" t="s">
        <v>8</v>
      </c>
      <c r="F8" s="18" t="s">
        <v>9</v>
      </c>
      <c r="G8" s="18" t="s">
        <v>10</v>
      </c>
      <c r="H8" s="18" t="s">
        <v>11</v>
      </c>
      <c r="I8" s="18" t="s">
        <v>12</v>
      </c>
      <c r="J8" s="18" t="s">
        <v>13</v>
      </c>
      <c r="K8" s="18" t="s">
        <v>14</v>
      </c>
      <c r="L8" s="18" t="s">
        <v>15</v>
      </c>
      <c r="M8" s="18" t="s">
        <v>16</v>
      </c>
      <c r="N8" s="18" t="s">
        <v>17</v>
      </c>
      <c r="O8" s="18" t="s">
        <v>18</v>
      </c>
      <c r="P8" s="18" t="s">
        <v>19</v>
      </c>
      <c r="Q8" s="18" t="s">
        <v>20</v>
      </c>
      <c r="R8" s="19" t="s">
        <v>21</v>
      </c>
    </row>
    <row r="9" spans="1:18" ht="15.75" x14ac:dyDescent="0.2">
      <c r="A9" s="21" t="s">
        <v>22</v>
      </c>
      <c r="B9" s="22">
        <f>+B10+B13</f>
        <v>10200798.85</v>
      </c>
      <c r="C9" s="22">
        <f t="shared" ref="C9:M9" si="0">+C10+C13</f>
        <v>10191837.41</v>
      </c>
      <c r="D9" s="22">
        <f t="shared" si="0"/>
        <v>10934739.93</v>
      </c>
      <c r="E9" s="22">
        <f t="shared" si="0"/>
        <v>0</v>
      </c>
      <c r="F9" s="22">
        <f t="shared" si="0"/>
        <v>0</v>
      </c>
      <c r="G9" s="22">
        <f t="shared" si="0"/>
        <v>0</v>
      </c>
      <c r="H9" s="22">
        <f t="shared" si="0"/>
        <v>0</v>
      </c>
      <c r="I9" s="22">
        <f t="shared" si="0"/>
        <v>0</v>
      </c>
      <c r="J9" s="22">
        <f t="shared" si="0"/>
        <v>0</v>
      </c>
      <c r="K9" s="22">
        <f t="shared" si="0"/>
        <v>0</v>
      </c>
      <c r="L9" s="22">
        <f t="shared" si="0"/>
        <v>0</v>
      </c>
      <c r="M9" s="22">
        <f t="shared" si="0"/>
        <v>0</v>
      </c>
      <c r="N9" s="22">
        <f>+N10+N13</f>
        <v>31327376.190000001</v>
      </c>
      <c r="O9" s="23">
        <f>O10+O13</f>
        <v>160671565</v>
      </c>
      <c r="P9" s="23"/>
      <c r="Q9" s="22">
        <f>+Q10+Q13</f>
        <v>-129344188.81000002</v>
      </c>
      <c r="R9" s="24">
        <f>N9/O9</f>
        <v>0.19497772483886619</v>
      </c>
    </row>
    <row r="10" spans="1:18" ht="15.75" x14ac:dyDescent="0.2">
      <c r="A10" s="25" t="s">
        <v>23</v>
      </c>
      <c r="B10" s="26">
        <f>SUM(B11:B12)</f>
        <v>9844340.9399999995</v>
      </c>
      <c r="C10" s="26">
        <f t="shared" ref="C10:N10" si="1">SUM(C11:C12)</f>
        <v>9822246.8200000003</v>
      </c>
      <c r="D10" s="26">
        <f t="shared" si="1"/>
        <v>10528074.129999999</v>
      </c>
      <c r="E10" s="26">
        <f t="shared" si="1"/>
        <v>0</v>
      </c>
      <c r="F10" s="26">
        <f t="shared" si="1"/>
        <v>0</v>
      </c>
      <c r="G10" s="26">
        <f t="shared" si="1"/>
        <v>0</v>
      </c>
      <c r="H10" s="26">
        <f t="shared" si="1"/>
        <v>0</v>
      </c>
      <c r="I10" s="26">
        <f t="shared" si="1"/>
        <v>0</v>
      </c>
      <c r="J10" s="26">
        <f t="shared" si="1"/>
        <v>0</v>
      </c>
      <c r="K10" s="26">
        <f t="shared" si="1"/>
        <v>0</v>
      </c>
      <c r="L10" s="26">
        <f t="shared" si="1"/>
        <v>0</v>
      </c>
      <c r="M10" s="26">
        <f t="shared" si="1"/>
        <v>0</v>
      </c>
      <c r="N10" s="26">
        <f t="shared" si="1"/>
        <v>30194661.890000001</v>
      </c>
      <c r="O10" s="27">
        <f>O11+O12</f>
        <v>156667000</v>
      </c>
      <c r="P10" s="27">
        <f>O10/12</f>
        <v>13055583.333333334</v>
      </c>
      <c r="Q10" s="26">
        <f t="shared" ref="Q10" si="2">SUM(Q11:Q12)</f>
        <v>-126472338.11000001</v>
      </c>
      <c r="R10" s="24">
        <f t="shared" ref="R10:R13" si="3">N10/O10</f>
        <v>0.19273147433728866</v>
      </c>
    </row>
    <row r="11" spans="1:18" ht="15" x14ac:dyDescent="0.2">
      <c r="A11" s="28" t="s">
        <v>24</v>
      </c>
      <c r="B11" s="29">
        <v>8931239.4299999997</v>
      </c>
      <c r="C11" s="30">
        <v>8656870.1400000006</v>
      </c>
      <c r="D11" s="30">
        <v>9531879.75</v>
      </c>
      <c r="E11" s="30"/>
      <c r="F11" s="30"/>
      <c r="G11" s="30"/>
      <c r="H11" s="30"/>
      <c r="I11" s="30"/>
      <c r="J11" s="30"/>
      <c r="K11" s="30"/>
      <c r="L11" s="30"/>
      <c r="M11" s="30"/>
      <c r="N11" s="26">
        <f>SUM(B11:M11)</f>
        <v>27119989.32</v>
      </c>
      <c r="O11" s="31">
        <v>114348846</v>
      </c>
      <c r="P11" s="27">
        <f>O11/12</f>
        <v>9529070.5</v>
      </c>
      <c r="Q11" s="27">
        <f>N11-O11</f>
        <v>-87228856.680000007</v>
      </c>
      <c r="R11" s="24">
        <f t="shared" si="3"/>
        <v>0.23716889386010945</v>
      </c>
    </row>
    <row r="12" spans="1:18" ht="15" x14ac:dyDescent="0.2">
      <c r="A12" s="28" t="s">
        <v>25</v>
      </c>
      <c r="B12" s="29">
        <f>10200798.85-B18-B17-B11</f>
        <v>913101.50999999978</v>
      </c>
      <c r="C12" s="30">
        <f>1534967.27-C14-C15-C16-C17-C18-C19-C20</f>
        <v>1165376.68</v>
      </c>
      <c r="D12" s="30">
        <v>996194.37999999966</v>
      </c>
      <c r="E12" s="30"/>
      <c r="F12" s="30"/>
      <c r="G12" s="30"/>
      <c r="H12" s="30"/>
      <c r="I12" s="30"/>
      <c r="J12" s="30"/>
      <c r="K12" s="30"/>
      <c r="L12" s="30"/>
      <c r="M12" s="30"/>
      <c r="N12" s="26">
        <f>SUM(B12:M12)</f>
        <v>3074672.5699999994</v>
      </c>
      <c r="O12" s="31">
        <v>42318154</v>
      </c>
      <c r="P12" s="27">
        <f t="shared" ref="P12" si="4">O12/12*2</f>
        <v>7053025.666666667</v>
      </c>
      <c r="Q12" s="27">
        <f>N12-O12</f>
        <v>-39243481.43</v>
      </c>
      <c r="R12" s="24">
        <f t="shared" si="3"/>
        <v>7.2656112787906568E-2</v>
      </c>
    </row>
    <row r="13" spans="1:18" ht="15.75" x14ac:dyDescent="0.2">
      <c r="A13" s="25" t="s">
        <v>26</v>
      </c>
      <c r="B13" s="26">
        <f>SUM(B14:B19)</f>
        <v>356457.91</v>
      </c>
      <c r="C13" s="26">
        <f t="shared" ref="C13:M13" si="5">SUM(C14:C19)</f>
        <v>369590.59</v>
      </c>
      <c r="D13" s="26">
        <f t="shared" si="5"/>
        <v>406665.8</v>
      </c>
      <c r="E13" s="26">
        <f t="shared" si="5"/>
        <v>0</v>
      </c>
      <c r="F13" s="26">
        <f t="shared" si="5"/>
        <v>0</v>
      </c>
      <c r="G13" s="26">
        <f t="shared" si="5"/>
        <v>0</v>
      </c>
      <c r="H13" s="26">
        <f t="shared" si="5"/>
        <v>0</v>
      </c>
      <c r="I13" s="26">
        <f t="shared" si="5"/>
        <v>0</v>
      </c>
      <c r="J13" s="26">
        <f t="shared" si="5"/>
        <v>0</v>
      </c>
      <c r="K13" s="26">
        <f t="shared" si="5"/>
        <v>0</v>
      </c>
      <c r="L13" s="26">
        <f t="shared" si="5"/>
        <v>0</v>
      </c>
      <c r="M13" s="26">
        <f t="shared" si="5"/>
        <v>0</v>
      </c>
      <c r="N13" s="26">
        <f t="shared" ref="N13" si="6">SUM(N14:N18)</f>
        <v>1132714.3</v>
      </c>
      <c r="O13" s="31">
        <f>O14+O15+O16+O17+O18</f>
        <v>4004565</v>
      </c>
      <c r="P13" s="27">
        <f>O13/12</f>
        <v>333713.75</v>
      </c>
      <c r="Q13" s="26">
        <f>SUM(Q14:Q18)</f>
        <v>-2871850.7</v>
      </c>
      <c r="R13" s="24">
        <f t="shared" si="3"/>
        <v>0.28285576585721545</v>
      </c>
    </row>
    <row r="14" spans="1:18" ht="15" x14ac:dyDescent="0.2">
      <c r="A14" s="32" t="s">
        <v>27</v>
      </c>
      <c r="B14" s="30">
        <v>0</v>
      </c>
      <c r="C14" s="30">
        <v>0</v>
      </c>
      <c r="D14" s="30">
        <v>0</v>
      </c>
      <c r="E14" s="30"/>
      <c r="F14" s="30"/>
      <c r="G14" s="30"/>
      <c r="H14" s="30"/>
      <c r="I14" s="30"/>
      <c r="J14" s="30"/>
      <c r="K14" s="30"/>
      <c r="L14" s="30"/>
      <c r="M14" s="30"/>
      <c r="N14" s="26">
        <f>SUM(B14:M14)</f>
        <v>0</v>
      </c>
      <c r="O14" s="26">
        <f>SUM(C14:N14)</f>
        <v>0</v>
      </c>
      <c r="P14" s="27"/>
      <c r="Q14" s="27">
        <f>N14-O14</f>
        <v>0</v>
      </c>
      <c r="R14" s="33"/>
    </row>
    <row r="15" spans="1:18" ht="15" x14ac:dyDescent="0.2">
      <c r="A15" s="32" t="s">
        <v>28</v>
      </c>
      <c r="B15" s="30">
        <v>0</v>
      </c>
      <c r="C15" s="30">
        <v>0</v>
      </c>
      <c r="D15" s="30">
        <v>0</v>
      </c>
      <c r="E15" s="30"/>
      <c r="F15" s="30"/>
      <c r="G15" s="30"/>
      <c r="H15" s="30"/>
      <c r="I15" s="30"/>
      <c r="J15" s="30"/>
      <c r="K15" s="30"/>
      <c r="L15" s="30"/>
      <c r="M15" s="30"/>
      <c r="N15" s="26">
        <f t="shared" ref="N15:N25" si="7">SUM(B15:M15)</f>
        <v>0</v>
      </c>
      <c r="O15" s="31">
        <v>0</v>
      </c>
      <c r="P15" s="27"/>
      <c r="Q15" s="27">
        <f t="shared" ref="Q15:Q18" si="8">N15-O15</f>
        <v>0</v>
      </c>
      <c r="R15" s="33"/>
    </row>
    <row r="16" spans="1:18" ht="15" x14ac:dyDescent="0.2">
      <c r="A16" s="32" t="s">
        <v>29</v>
      </c>
      <c r="B16" s="30">
        <v>0</v>
      </c>
      <c r="C16" s="30">
        <v>0</v>
      </c>
      <c r="D16" s="30"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26">
        <f t="shared" si="7"/>
        <v>0</v>
      </c>
      <c r="O16" s="31">
        <v>0</v>
      </c>
      <c r="P16" s="27"/>
      <c r="Q16" s="27">
        <f t="shared" si="8"/>
        <v>0</v>
      </c>
      <c r="R16" s="33"/>
    </row>
    <row r="17" spans="1:18" ht="15" x14ac:dyDescent="0.2">
      <c r="A17" s="32" t="s">
        <v>30</v>
      </c>
      <c r="B17" s="29">
        <v>354481.91</v>
      </c>
      <c r="C17" s="30">
        <v>369590.59</v>
      </c>
      <c r="D17" s="30">
        <v>406654.8</v>
      </c>
      <c r="E17" s="30"/>
      <c r="F17" s="30"/>
      <c r="G17" s="30"/>
      <c r="H17" s="30"/>
      <c r="I17" s="30"/>
      <c r="J17" s="30"/>
      <c r="K17" s="30"/>
      <c r="L17" s="30"/>
      <c r="M17" s="30"/>
      <c r="N17" s="26">
        <f t="shared" si="7"/>
        <v>1130727.3</v>
      </c>
      <c r="O17" s="31">
        <v>4004565</v>
      </c>
      <c r="P17" s="27">
        <f>O17/12</f>
        <v>333713.75</v>
      </c>
      <c r="Q17" s="27">
        <f>N17-O17</f>
        <v>-2873837.7</v>
      </c>
      <c r="R17" s="33"/>
    </row>
    <row r="18" spans="1:18" ht="15" x14ac:dyDescent="0.2">
      <c r="A18" s="32" t="s">
        <v>31</v>
      </c>
      <c r="B18" s="29">
        <v>1976</v>
      </c>
      <c r="C18" s="30">
        <v>0</v>
      </c>
      <c r="D18" s="30">
        <v>11</v>
      </c>
      <c r="E18" s="30"/>
      <c r="F18" s="30"/>
      <c r="G18" s="30"/>
      <c r="H18" s="30"/>
      <c r="I18" s="30"/>
      <c r="J18" s="30"/>
      <c r="K18" s="30"/>
      <c r="L18" s="30"/>
      <c r="M18" s="30"/>
      <c r="N18" s="26">
        <f t="shared" si="7"/>
        <v>1987</v>
      </c>
      <c r="O18" s="31">
        <v>0</v>
      </c>
      <c r="P18" s="27"/>
      <c r="Q18" s="27">
        <f t="shared" si="8"/>
        <v>1987</v>
      </c>
      <c r="R18" s="33"/>
    </row>
    <row r="19" spans="1:18" ht="15" x14ac:dyDescent="0.2">
      <c r="A19" s="32" t="s">
        <v>32</v>
      </c>
      <c r="B19" s="30">
        <v>0</v>
      </c>
      <c r="C19" s="30">
        <v>0</v>
      </c>
      <c r="D19" s="30">
        <v>0</v>
      </c>
      <c r="E19" s="30"/>
      <c r="F19" s="30"/>
      <c r="G19" s="30"/>
      <c r="H19" s="30"/>
      <c r="I19" s="30"/>
      <c r="J19" s="30"/>
      <c r="K19" s="30"/>
      <c r="L19" s="30"/>
      <c r="M19" s="30"/>
      <c r="N19" s="26">
        <f t="shared" si="7"/>
        <v>0</v>
      </c>
      <c r="O19" s="31"/>
      <c r="P19" s="27"/>
      <c r="Q19" s="27"/>
      <c r="R19" s="33"/>
    </row>
    <row r="20" spans="1:18" ht="15.75" x14ac:dyDescent="0.2">
      <c r="A20" s="25" t="s">
        <v>33</v>
      </c>
      <c r="B20" s="30">
        <v>0</v>
      </c>
      <c r="C20" s="30">
        <v>0</v>
      </c>
      <c r="D20" s="30">
        <v>0</v>
      </c>
      <c r="E20" s="30"/>
      <c r="F20" s="30"/>
      <c r="G20" s="30"/>
      <c r="H20" s="30"/>
      <c r="I20" s="30"/>
      <c r="J20" s="30"/>
      <c r="K20" s="30"/>
      <c r="L20" s="30"/>
      <c r="M20" s="30"/>
      <c r="N20" s="26">
        <f t="shared" si="7"/>
        <v>0</v>
      </c>
      <c r="O20" s="31"/>
      <c r="P20" s="27"/>
      <c r="Q20" s="27"/>
      <c r="R20" s="33"/>
    </row>
    <row r="21" spans="1:18" ht="15.75" x14ac:dyDescent="0.2">
      <c r="A21" s="21" t="s">
        <v>34</v>
      </c>
      <c r="B21" s="26">
        <f>+B10+B13+B20</f>
        <v>10200798.85</v>
      </c>
      <c r="C21" s="26">
        <f t="shared" ref="C21:M21" si="9">+C10+C13+C20</f>
        <v>10191837.41</v>
      </c>
      <c r="D21" s="26">
        <f t="shared" si="9"/>
        <v>10934739.93</v>
      </c>
      <c r="E21" s="26">
        <f t="shared" si="9"/>
        <v>0</v>
      </c>
      <c r="F21" s="26">
        <f t="shared" si="9"/>
        <v>0</v>
      </c>
      <c r="G21" s="26">
        <f t="shared" si="9"/>
        <v>0</v>
      </c>
      <c r="H21" s="26">
        <f t="shared" si="9"/>
        <v>0</v>
      </c>
      <c r="I21" s="26">
        <f t="shared" si="9"/>
        <v>0</v>
      </c>
      <c r="J21" s="26">
        <f t="shared" si="9"/>
        <v>0</v>
      </c>
      <c r="K21" s="26">
        <f t="shared" si="9"/>
        <v>0</v>
      </c>
      <c r="L21" s="26">
        <f t="shared" si="9"/>
        <v>0</v>
      </c>
      <c r="M21" s="26">
        <f t="shared" si="9"/>
        <v>0</v>
      </c>
      <c r="N21" s="26"/>
      <c r="O21" s="31"/>
      <c r="P21" s="27"/>
      <c r="Q21" s="27"/>
      <c r="R21" s="33"/>
    </row>
    <row r="22" spans="1:18" ht="15" x14ac:dyDescent="0.2">
      <c r="A22" s="34" t="s">
        <v>35</v>
      </c>
      <c r="B22" s="35">
        <v>-628421.18000000005</v>
      </c>
      <c r="C22" s="35">
        <v>-605298.36</v>
      </c>
      <c r="D22" s="35">
        <v>-705932.99</v>
      </c>
      <c r="E22" s="35"/>
      <c r="F22" s="35"/>
      <c r="G22" s="35"/>
      <c r="H22" s="35"/>
      <c r="I22" s="35"/>
      <c r="J22" s="35"/>
      <c r="K22" s="35"/>
      <c r="L22" s="35"/>
      <c r="M22" s="35"/>
      <c r="N22" s="26">
        <f t="shared" si="7"/>
        <v>-1939652.53</v>
      </c>
      <c r="O22" s="31">
        <v>0</v>
      </c>
      <c r="P22" s="27"/>
      <c r="Q22" s="27"/>
      <c r="R22" s="33"/>
    </row>
    <row r="23" spans="1:18" ht="15" x14ac:dyDescent="0.2">
      <c r="A23" s="34" t="s">
        <v>36</v>
      </c>
      <c r="B23" s="35">
        <v>-1544631.09</v>
      </c>
      <c r="C23" s="35">
        <v>-1142955.44</v>
      </c>
      <c r="D23" s="35">
        <v>-916245.86</v>
      </c>
      <c r="E23" s="35"/>
      <c r="F23" s="35"/>
      <c r="G23" s="35"/>
      <c r="H23" s="35"/>
      <c r="I23" s="35"/>
      <c r="J23" s="35"/>
      <c r="K23" s="35"/>
      <c r="L23" s="35"/>
      <c r="M23" s="35"/>
      <c r="N23" s="26">
        <f t="shared" si="7"/>
        <v>-3603832.39</v>
      </c>
      <c r="O23" s="31">
        <v>0</v>
      </c>
      <c r="P23" s="27"/>
      <c r="Q23" s="27"/>
      <c r="R23" s="33"/>
    </row>
    <row r="24" spans="1:18" ht="15" x14ac:dyDescent="0.2">
      <c r="A24" s="34" t="s">
        <v>37</v>
      </c>
      <c r="B24" s="35">
        <v>-273890.74</v>
      </c>
      <c r="C24" s="36">
        <v>-337962.46</v>
      </c>
      <c r="D24" s="35">
        <v>-646790.18999999994</v>
      </c>
      <c r="E24" s="36"/>
      <c r="F24" s="35"/>
      <c r="G24" s="35"/>
      <c r="H24" s="35"/>
      <c r="I24" s="35"/>
      <c r="J24" s="35"/>
      <c r="K24" s="35"/>
      <c r="L24" s="35"/>
      <c r="M24" s="35"/>
      <c r="N24" s="26">
        <f t="shared" si="7"/>
        <v>-1258643.3899999999</v>
      </c>
      <c r="O24" s="31">
        <v>0</v>
      </c>
      <c r="P24" s="27"/>
      <c r="Q24" s="27"/>
      <c r="R24" s="33"/>
    </row>
    <row r="25" spans="1:18" ht="15" x14ac:dyDescent="0.2">
      <c r="A25" s="37" t="s">
        <v>38</v>
      </c>
      <c r="B25" s="30">
        <v>17723</v>
      </c>
      <c r="C25" s="30">
        <v>17243</v>
      </c>
      <c r="D25" s="30">
        <v>19480</v>
      </c>
      <c r="E25" s="30"/>
      <c r="F25" s="30"/>
      <c r="G25" s="30"/>
      <c r="H25" s="30"/>
      <c r="I25" s="30"/>
      <c r="J25" s="30"/>
      <c r="K25" s="30"/>
      <c r="L25" s="30"/>
      <c r="M25" s="30"/>
      <c r="N25" s="26">
        <f t="shared" si="7"/>
        <v>54446</v>
      </c>
      <c r="O25" s="31">
        <v>0</v>
      </c>
      <c r="P25" s="27"/>
      <c r="Q25" s="27"/>
      <c r="R25" s="33"/>
    </row>
    <row r="26" spans="1:18" ht="15" x14ac:dyDescent="0.2">
      <c r="A26" s="38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39"/>
    </row>
    <row r="27" spans="1:18" ht="15.75" x14ac:dyDescent="0.2">
      <c r="A27" s="21" t="s">
        <v>39</v>
      </c>
      <c r="B27" s="22">
        <f t="shared" ref="B27:M27" si="10">+B28+B38+B41</f>
        <v>4985962.5</v>
      </c>
      <c r="C27" s="22">
        <f t="shared" si="10"/>
        <v>6242506.3799999999</v>
      </c>
      <c r="D27" s="22">
        <f t="shared" si="10"/>
        <v>7857324.4100000001</v>
      </c>
      <c r="E27" s="22">
        <f t="shared" si="10"/>
        <v>0</v>
      </c>
      <c r="F27" s="22">
        <f t="shared" si="10"/>
        <v>0</v>
      </c>
      <c r="G27" s="22">
        <f t="shared" si="10"/>
        <v>0</v>
      </c>
      <c r="H27" s="22">
        <f t="shared" si="10"/>
        <v>0</v>
      </c>
      <c r="I27" s="22">
        <f t="shared" si="10"/>
        <v>0</v>
      </c>
      <c r="J27" s="22">
        <f t="shared" si="10"/>
        <v>0</v>
      </c>
      <c r="K27" s="22">
        <f t="shared" si="10"/>
        <v>0</v>
      </c>
      <c r="L27" s="22">
        <f t="shared" si="10"/>
        <v>0</v>
      </c>
      <c r="M27" s="22">
        <f t="shared" si="10"/>
        <v>0</v>
      </c>
      <c r="N27" s="22">
        <f>+N28+N41+N38</f>
        <v>19085793.290000003</v>
      </c>
      <c r="O27" s="22">
        <f>+O28+O41+O38</f>
        <v>102663332.93000001</v>
      </c>
      <c r="P27" s="23"/>
      <c r="Q27" s="22">
        <f>+Q28+Q41+Q38</f>
        <v>-83577539.640000001</v>
      </c>
      <c r="R27" s="24"/>
    </row>
    <row r="28" spans="1:18" ht="15.75" x14ac:dyDescent="0.2">
      <c r="A28" s="25" t="s">
        <v>40</v>
      </c>
      <c r="B28" s="40">
        <f t="shared" ref="B28:M28" si="11">+B29+B30+B31+B35</f>
        <v>4985962.5</v>
      </c>
      <c r="C28" s="40">
        <f t="shared" si="11"/>
        <v>6242506.3799999999</v>
      </c>
      <c r="D28" s="40">
        <f t="shared" si="11"/>
        <v>7857324.4100000001</v>
      </c>
      <c r="E28" s="40">
        <f t="shared" si="11"/>
        <v>0</v>
      </c>
      <c r="F28" s="40">
        <f t="shared" si="11"/>
        <v>0</v>
      </c>
      <c r="G28" s="40">
        <f t="shared" si="11"/>
        <v>0</v>
      </c>
      <c r="H28" s="40">
        <f t="shared" si="11"/>
        <v>0</v>
      </c>
      <c r="I28" s="40">
        <f t="shared" si="11"/>
        <v>0</v>
      </c>
      <c r="J28" s="40">
        <f t="shared" si="11"/>
        <v>0</v>
      </c>
      <c r="K28" s="40">
        <f t="shared" si="11"/>
        <v>0</v>
      </c>
      <c r="L28" s="40">
        <f t="shared" si="11"/>
        <v>0</v>
      </c>
      <c r="M28" s="40">
        <f t="shared" si="11"/>
        <v>0</v>
      </c>
      <c r="N28" s="40">
        <f>+N29+N30+N31+N35+N36</f>
        <v>19085793.290000003</v>
      </c>
      <c r="O28" s="40">
        <f>+O29+O30+O31+O35+O36</f>
        <v>102663332.93000001</v>
      </c>
      <c r="P28" s="41"/>
      <c r="Q28" s="40">
        <f>+Q29+Q30+Q31+Q35+Q36</f>
        <v>-83577539.640000001</v>
      </c>
      <c r="R28" s="33"/>
    </row>
    <row r="29" spans="1:18" ht="15" x14ac:dyDescent="0.2">
      <c r="A29" s="28" t="s">
        <v>41</v>
      </c>
      <c r="B29" s="42">
        <v>2553099.9900000002</v>
      </c>
      <c r="C29" s="31">
        <v>2739755.99</v>
      </c>
      <c r="D29" s="31">
        <v>3372880.46</v>
      </c>
      <c r="E29" s="31"/>
      <c r="F29" s="31"/>
      <c r="G29" s="31"/>
      <c r="H29" s="31"/>
      <c r="I29" s="31"/>
      <c r="J29" s="31"/>
      <c r="K29" s="31"/>
      <c r="L29" s="31"/>
      <c r="M29" s="31"/>
      <c r="N29" s="43">
        <f>SUM(B29:M29)</f>
        <v>8665736.4400000013</v>
      </c>
      <c r="O29" s="31">
        <v>42057896</v>
      </c>
      <c r="P29" s="27"/>
      <c r="Q29" s="27">
        <f t="shared" ref="Q29:Q35" si="12">N29-O29</f>
        <v>-33392159.559999999</v>
      </c>
      <c r="R29" s="33"/>
    </row>
    <row r="30" spans="1:18" ht="15" x14ac:dyDescent="0.2">
      <c r="A30" s="28" t="s">
        <v>42</v>
      </c>
      <c r="B30" s="42">
        <v>672256.05</v>
      </c>
      <c r="C30" s="31">
        <v>781123.8</v>
      </c>
      <c r="D30" s="31">
        <v>1582482.86</v>
      </c>
      <c r="E30" s="31"/>
      <c r="F30" s="31"/>
      <c r="G30" s="31"/>
      <c r="H30" s="31"/>
      <c r="I30" s="31"/>
      <c r="J30" s="31"/>
      <c r="K30" s="31"/>
      <c r="L30" s="31"/>
      <c r="M30" s="31"/>
      <c r="N30" s="43">
        <f>SUM(B30:M30)</f>
        <v>3035862.71</v>
      </c>
      <c r="O30" s="31">
        <v>15633500</v>
      </c>
      <c r="P30" s="27"/>
      <c r="Q30" s="27">
        <f t="shared" si="12"/>
        <v>-12597637.289999999</v>
      </c>
      <c r="R30" s="33"/>
    </row>
    <row r="31" spans="1:18" ht="15" x14ac:dyDescent="0.2">
      <c r="A31" s="28" t="s">
        <v>43</v>
      </c>
      <c r="B31" s="26">
        <f>+B32+B34</f>
        <v>835003.03</v>
      </c>
      <c r="C31" s="26">
        <f t="shared" ref="C31:M31" si="13">+C32+C34</f>
        <v>1467823.71</v>
      </c>
      <c r="D31" s="26">
        <f t="shared" si="13"/>
        <v>1304771.99</v>
      </c>
      <c r="E31" s="26">
        <f t="shared" si="13"/>
        <v>0</v>
      </c>
      <c r="F31" s="26">
        <f t="shared" si="13"/>
        <v>0</v>
      </c>
      <c r="G31" s="26">
        <f t="shared" si="13"/>
        <v>0</v>
      </c>
      <c r="H31" s="26">
        <f t="shared" si="13"/>
        <v>0</v>
      </c>
      <c r="I31" s="26">
        <f t="shared" si="13"/>
        <v>0</v>
      </c>
      <c r="J31" s="26">
        <f t="shared" si="13"/>
        <v>0</v>
      </c>
      <c r="K31" s="26">
        <f t="shared" si="13"/>
        <v>0</v>
      </c>
      <c r="L31" s="26">
        <f t="shared" si="13"/>
        <v>0</v>
      </c>
      <c r="M31" s="26">
        <f t="shared" si="13"/>
        <v>0</v>
      </c>
      <c r="N31" s="26">
        <f>+N32+N34</f>
        <v>3607598.73</v>
      </c>
      <c r="O31" s="27">
        <f>O32+O34</f>
        <v>24125636.93</v>
      </c>
      <c r="P31" s="27"/>
      <c r="Q31" s="27">
        <f>Q32+Q34</f>
        <v>-20518038.199999999</v>
      </c>
      <c r="R31" s="33"/>
    </row>
    <row r="32" spans="1:18" ht="15" x14ac:dyDescent="0.2">
      <c r="A32" s="44" t="s">
        <v>44</v>
      </c>
      <c r="B32" s="42">
        <v>667881.06000000006</v>
      </c>
      <c r="C32" s="31">
        <v>796425.46</v>
      </c>
      <c r="D32" s="31">
        <v>972214.66</v>
      </c>
      <c r="E32" s="31"/>
      <c r="F32" s="31"/>
      <c r="G32" s="31"/>
      <c r="H32" s="31"/>
      <c r="I32" s="31"/>
      <c r="J32" s="31"/>
      <c r="K32" s="31"/>
      <c r="L32" s="31"/>
      <c r="M32" s="31"/>
      <c r="N32" s="43">
        <f>SUM(B32:M32)</f>
        <v>2436521.1800000002</v>
      </c>
      <c r="O32" s="31">
        <v>14022500</v>
      </c>
      <c r="P32" s="27"/>
      <c r="Q32" s="27">
        <f t="shared" si="12"/>
        <v>-11585978.82</v>
      </c>
      <c r="R32" s="33"/>
    </row>
    <row r="33" spans="1:18" ht="15" x14ac:dyDescent="0.2">
      <c r="A33" s="44" t="s">
        <v>45</v>
      </c>
      <c r="B33" s="31">
        <v>643687.82999999996</v>
      </c>
      <c r="C33" s="31">
        <v>769200.71</v>
      </c>
      <c r="D33" s="31">
        <v>951503.1</v>
      </c>
      <c r="E33" s="31"/>
      <c r="F33" s="31"/>
      <c r="G33" s="31"/>
      <c r="H33" s="31"/>
      <c r="I33" s="31"/>
      <c r="J33" s="31"/>
      <c r="K33" s="31"/>
      <c r="L33" s="31"/>
      <c r="M33" s="31"/>
      <c r="N33" s="43">
        <f>SUM(B33:M33)</f>
        <v>2364391.64</v>
      </c>
      <c r="O33" s="27"/>
      <c r="P33" s="27"/>
      <c r="Q33" s="27"/>
      <c r="R33" s="33"/>
    </row>
    <row r="34" spans="1:18" ht="15" x14ac:dyDescent="0.2">
      <c r="A34" s="44" t="s">
        <v>46</v>
      </c>
      <c r="B34" s="42">
        <f>835003.03-B32</f>
        <v>167121.96999999997</v>
      </c>
      <c r="C34" s="31">
        <f>1467823.71-C32</f>
        <v>671398.25</v>
      </c>
      <c r="D34" s="31">
        <f>1304771.99-D32</f>
        <v>332557.32999999996</v>
      </c>
      <c r="E34" s="31"/>
      <c r="F34" s="31"/>
      <c r="G34" s="31"/>
      <c r="H34" s="31"/>
      <c r="I34" s="31"/>
      <c r="J34" s="31"/>
      <c r="K34" s="31"/>
      <c r="L34" s="31"/>
      <c r="M34" s="31"/>
      <c r="N34" s="43">
        <f>SUM(B34:M34)</f>
        <v>1171077.5499999998</v>
      </c>
      <c r="O34" s="31">
        <f>24125636.93-O32</f>
        <v>10103136.93</v>
      </c>
      <c r="P34" s="27"/>
      <c r="Q34" s="27">
        <f t="shared" si="12"/>
        <v>-8932059.379999999</v>
      </c>
      <c r="R34" s="33"/>
    </row>
    <row r="35" spans="1:18" ht="15" x14ac:dyDescent="0.2">
      <c r="A35" s="28" t="s">
        <v>47</v>
      </c>
      <c r="B35" s="42">
        <v>925603.43</v>
      </c>
      <c r="C35" s="31">
        <v>1253802.8799999999</v>
      </c>
      <c r="D35" s="31">
        <v>1597189.1</v>
      </c>
      <c r="E35" s="31"/>
      <c r="F35" s="31"/>
      <c r="G35" s="31"/>
      <c r="H35" s="31"/>
      <c r="I35" s="31"/>
      <c r="J35" s="31"/>
      <c r="K35" s="31"/>
      <c r="L35" s="31"/>
      <c r="M35" s="31"/>
      <c r="N35" s="43">
        <f>SUM(B35:M35)</f>
        <v>3776595.41</v>
      </c>
      <c r="O35" s="31">
        <v>20846300</v>
      </c>
      <c r="P35" s="27"/>
      <c r="Q35" s="27">
        <f t="shared" si="12"/>
        <v>-17069704.59</v>
      </c>
      <c r="R35" s="33"/>
    </row>
    <row r="36" spans="1:18" ht="15" x14ac:dyDescent="0.2">
      <c r="A36" s="28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33"/>
    </row>
    <row r="37" spans="1:18" ht="15" x14ac:dyDescent="0.2">
      <c r="A37" s="45" t="s">
        <v>48</v>
      </c>
      <c r="B37" s="22">
        <f t="shared" ref="B37:M37" si="14">+B10-B28</f>
        <v>4858378.4399999995</v>
      </c>
      <c r="C37" s="22">
        <f t="shared" si="14"/>
        <v>3579740.4400000004</v>
      </c>
      <c r="D37" s="22">
        <f t="shared" si="14"/>
        <v>2670749.7199999988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>+N9-N28</f>
        <v>12241582.899999999</v>
      </c>
      <c r="O37" s="22">
        <f>+O9-O28</f>
        <v>58008232.069999993</v>
      </c>
      <c r="P37" s="23"/>
      <c r="Q37" s="22"/>
      <c r="R37" s="24"/>
    </row>
    <row r="38" spans="1:18" ht="15.75" x14ac:dyDescent="0.2">
      <c r="A38" s="25" t="s">
        <v>49</v>
      </c>
      <c r="B38" s="27">
        <f>+B39+B40</f>
        <v>0</v>
      </c>
      <c r="C38" s="27">
        <f t="shared" ref="C38:M38" si="15">+C39+C40</f>
        <v>0</v>
      </c>
      <c r="D38" s="27">
        <f t="shared" si="15"/>
        <v>0</v>
      </c>
      <c r="E38" s="27">
        <f t="shared" si="15"/>
        <v>0</v>
      </c>
      <c r="F38" s="27">
        <f t="shared" si="15"/>
        <v>0</v>
      </c>
      <c r="G38" s="27">
        <f t="shared" si="15"/>
        <v>0</v>
      </c>
      <c r="H38" s="27">
        <f t="shared" si="15"/>
        <v>0</v>
      </c>
      <c r="I38" s="27">
        <f t="shared" si="15"/>
        <v>0</v>
      </c>
      <c r="J38" s="27">
        <f t="shared" si="15"/>
        <v>0</v>
      </c>
      <c r="K38" s="27">
        <f t="shared" si="15"/>
        <v>0</v>
      </c>
      <c r="L38" s="27">
        <f t="shared" si="15"/>
        <v>0</v>
      </c>
      <c r="M38" s="27">
        <f t="shared" si="15"/>
        <v>0</v>
      </c>
      <c r="N38" s="27">
        <f>SUM(B38:M38)</f>
        <v>0</v>
      </c>
      <c r="O38" s="31"/>
      <c r="P38" s="27"/>
      <c r="Q38" s="27">
        <f t="shared" ref="Q38" si="16">N38-O38</f>
        <v>0</v>
      </c>
      <c r="R38" s="33"/>
    </row>
    <row r="39" spans="1:18" ht="15" x14ac:dyDescent="0.2">
      <c r="A39" s="28" t="s">
        <v>50</v>
      </c>
      <c r="B39" s="31">
        <v>0</v>
      </c>
      <c r="C39" s="31">
        <v>0</v>
      </c>
      <c r="D39" s="31">
        <v>0</v>
      </c>
      <c r="E39" s="31"/>
      <c r="F39" s="31"/>
      <c r="G39" s="31"/>
      <c r="H39" s="31"/>
      <c r="I39" s="31"/>
      <c r="J39" s="31"/>
      <c r="K39" s="31"/>
      <c r="L39" s="31"/>
      <c r="M39" s="31"/>
      <c r="N39" s="27"/>
      <c r="O39" s="31">
        <v>5505000</v>
      </c>
      <c r="P39" s="27"/>
      <c r="Q39" s="27"/>
      <c r="R39" s="33"/>
    </row>
    <row r="40" spans="1:18" ht="15" x14ac:dyDescent="0.2">
      <c r="A40" s="28" t="s">
        <v>51</v>
      </c>
      <c r="B40" s="31">
        <v>0</v>
      </c>
      <c r="C40" s="31">
        <v>0</v>
      </c>
      <c r="D40" s="31">
        <v>0</v>
      </c>
      <c r="E40" s="31"/>
      <c r="F40" s="31"/>
      <c r="G40" s="31"/>
      <c r="H40" s="31"/>
      <c r="I40" s="31"/>
      <c r="J40" s="31"/>
      <c r="K40" s="31"/>
      <c r="L40" s="31"/>
      <c r="M40" s="31"/>
      <c r="N40" s="27"/>
      <c r="O40" s="31">
        <v>52884580</v>
      </c>
      <c r="P40" s="27"/>
      <c r="Q40" s="27"/>
      <c r="R40" s="33"/>
    </row>
    <row r="41" spans="1:18" ht="15.75" x14ac:dyDescent="0.2">
      <c r="A41" s="46" t="s">
        <v>52</v>
      </c>
      <c r="B41" s="31">
        <v>0</v>
      </c>
      <c r="C41" s="31">
        <v>0</v>
      </c>
      <c r="D41" s="31">
        <v>0</v>
      </c>
      <c r="E41" s="31"/>
      <c r="F41" s="31"/>
      <c r="G41" s="31"/>
      <c r="H41" s="31"/>
      <c r="I41" s="31"/>
      <c r="J41" s="31"/>
      <c r="K41" s="31"/>
      <c r="L41" s="31"/>
      <c r="M41" s="31"/>
      <c r="N41" s="27">
        <f>SUM(B41:M41)</f>
        <v>0</v>
      </c>
      <c r="O41" s="31">
        <v>0</v>
      </c>
      <c r="P41" s="27"/>
      <c r="Q41" s="27"/>
      <c r="R41" s="33"/>
    </row>
    <row r="42" spans="1:18" ht="15" x14ac:dyDescent="0.2">
      <c r="A42" s="45" t="s">
        <v>53</v>
      </c>
      <c r="B42" s="22">
        <f t="shared" ref="B42:M42" si="17">+B21-B27</f>
        <v>5214836.3499999996</v>
      </c>
      <c r="C42" s="22">
        <f t="shared" si="17"/>
        <v>3949331.0300000003</v>
      </c>
      <c r="D42" s="22">
        <f t="shared" si="17"/>
        <v>3077415.5199999996</v>
      </c>
      <c r="E42" s="22">
        <f t="shared" si="17"/>
        <v>0</v>
      </c>
      <c r="F42" s="22">
        <f t="shared" si="17"/>
        <v>0</v>
      </c>
      <c r="G42" s="22">
        <f t="shared" si="17"/>
        <v>0</v>
      </c>
      <c r="H42" s="22">
        <f t="shared" si="17"/>
        <v>0</v>
      </c>
      <c r="I42" s="22">
        <f t="shared" si="17"/>
        <v>0</v>
      </c>
      <c r="J42" s="22">
        <f t="shared" si="17"/>
        <v>0</v>
      </c>
      <c r="K42" s="22">
        <f t="shared" si="17"/>
        <v>0</v>
      </c>
      <c r="L42" s="22">
        <f t="shared" si="17"/>
        <v>0</v>
      </c>
      <c r="M42" s="22">
        <f t="shared" si="17"/>
        <v>0</v>
      </c>
      <c r="N42" s="22">
        <f>+N37-N41-N38</f>
        <v>12241582.899999999</v>
      </c>
      <c r="O42" s="22">
        <f>O9-O27</f>
        <v>58008232.069999993</v>
      </c>
      <c r="P42" s="23"/>
      <c r="Q42" s="22">
        <f>Q9-Q27</f>
        <v>-45766649.170000017</v>
      </c>
      <c r="R42" s="24"/>
    </row>
    <row r="43" spans="1:18" ht="15.75" x14ac:dyDescent="0.2">
      <c r="A43" s="47" t="s">
        <v>54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>
        <f>SUM(B43:M43)</f>
        <v>0</v>
      </c>
      <c r="O43" s="48"/>
      <c r="P43" s="48"/>
      <c r="Q43" s="48"/>
      <c r="R43" s="49"/>
    </row>
    <row r="44" spans="1:18" ht="15" x14ac:dyDescent="0.2">
      <c r="A44" s="50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33"/>
    </row>
    <row r="45" spans="1:18" ht="15.75" x14ac:dyDescent="0.2">
      <c r="A45" s="21" t="s">
        <v>55</v>
      </c>
      <c r="B45" s="31">
        <v>69270336.060000002</v>
      </c>
      <c r="C45" s="31">
        <v>73682159.879999995</v>
      </c>
      <c r="D45" s="31">
        <v>77818464.340000004</v>
      </c>
      <c r="E45" s="31"/>
      <c r="F45" s="31"/>
      <c r="G45" s="31"/>
      <c r="H45" s="31"/>
      <c r="I45" s="31"/>
      <c r="J45" s="31"/>
      <c r="K45" s="31"/>
      <c r="L45" s="31"/>
      <c r="M45" s="31"/>
      <c r="N45" s="27"/>
      <c r="O45" s="27"/>
      <c r="P45" s="27"/>
      <c r="Q45" s="27"/>
      <c r="R45" s="33"/>
    </row>
    <row r="46" spans="1:18" ht="15.75" x14ac:dyDescent="0.2">
      <c r="A46" s="21" t="s">
        <v>56</v>
      </c>
      <c r="B46" s="42">
        <v>458952</v>
      </c>
      <c r="C46" s="31">
        <v>0</v>
      </c>
      <c r="D46" s="31">
        <v>0</v>
      </c>
      <c r="E46" s="31"/>
      <c r="F46" s="31"/>
      <c r="G46" s="31"/>
      <c r="H46" s="31"/>
      <c r="I46" s="31"/>
      <c r="J46" s="31"/>
      <c r="K46" s="31"/>
      <c r="L46" s="31"/>
      <c r="M46" s="31"/>
      <c r="N46" s="27">
        <f>SUM(B46:M46)</f>
        <v>458952</v>
      </c>
      <c r="O46" s="31"/>
      <c r="P46" s="27"/>
      <c r="Q46" s="27"/>
      <c r="R46" s="33"/>
    </row>
    <row r="47" spans="1:18" ht="15.75" x14ac:dyDescent="0.2">
      <c r="A47" s="21" t="s">
        <v>57</v>
      </c>
      <c r="B47" s="31">
        <v>490147.37</v>
      </c>
      <c r="C47" s="31">
        <v>490147.37</v>
      </c>
      <c r="D47" s="31">
        <v>484515.22</v>
      </c>
      <c r="E47" s="31"/>
      <c r="F47" s="31"/>
      <c r="G47" s="31"/>
      <c r="H47" s="31"/>
      <c r="I47" s="31"/>
      <c r="J47" s="31"/>
      <c r="K47" s="31"/>
      <c r="L47" s="31"/>
      <c r="M47" s="31"/>
      <c r="N47" s="27">
        <f>SUM(B47:M47)</f>
        <v>1464809.96</v>
      </c>
      <c r="O47" s="31">
        <v>6531300</v>
      </c>
      <c r="P47" s="27"/>
      <c r="Q47" s="27"/>
      <c r="R47" s="33"/>
    </row>
    <row r="48" spans="1:18" ht="15.75" x14ac:dyDescent="0.2">
      <c r="A48" s="51" t="s">
        <v>58</v>
      </c>
      <c r="B48" s="52">
        <v>0</v>
      </c>
      <c r="C48" s="52">
        <f t="shared" ref="C48:M48" si="18">B10*0.05-C47</f>
        <v>2069.6770000000251</v>
      </c>
      <c r="D48" s="52">
        <f>C10*0.05-D47</f>
        <v>6597.1210000000428</v>
      </c>
      <c r="E48" s="52">
        <f t="shared" si="18"/>
        <v>526403.70649999997</v>
      </c>
      <c r="F48" s="52">
        <f t="shared" si="18"/>
        <v>0</v>
      </c>
      <c r="G48" s="52">
        <f t="shared" si="18"/>
        <v>0</v>
      </c>
      <c r="H48" s="52">
        <f t="shared" si="18"/>
        <v>0</v>
      </c>
      <c r="I48" s="52">
        <f t="shared" si="18"/>
        <v>0</v>
      </c>
      <c r="J48" s="52">
        <f t="shared" si="18"/>
        <v>0</v>
      </c>
      <c r="K48" s="52">
        <f t="shared" si="18"/>
        <v>0</v>
      </c>
      <c r="L48" s="52">
        <f t="shared" si="18"/>
        <v>0</v>
      </c>
      <c r="M48" s="52">
        <f t="shared" si="18"/>
        <v>0</v>
      </c>
      <c r="N48" s="26"/>
      <c r="O48" s="27"/>
      <c r="P48" s="27"/>
      <c r="Q48" s="27"/>
      <c r="R48" s="33"/>
    </row>
    <row r="49" spans="1:18" ht="15.75" x14ac:dyDescent="0.2">
      <c r="A49" s="51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26"/>
      <c r="O49" s="27"/>
      <c r="P49" s="27"/>
      <c r="Q49" s="27"/>
      <c r="R49" s="33"/>
    </row>
    <row r="50" spans="1:18" ht="15.75" x14ac:dyDescent="0.2">
      <c r="A50" s="21" t="s">
        <v>59</v>
      </c>
      <c r="B50" s="22">
        <f>+SUM(B51:B53)</f>
        <v>400732.58</v>
      </c>
      <c r="C50" s="22">
        <f t="shared" ref="C50:M50" si="19">+SUM(C51:C53)</f>
        <v>371814</v>
      </c>
      <c r="D50" s="22">
        <f t="shared" si="19"/>
        <v>314888</v>
      </c>
      <c r="E50" s="22">
        <f t="shared" si="19"/>
        <v>0</v>
      </c>
      <c r="F50" s="22">
        <f t="shared" si="19"/>
        <v>0</v>
      </c>
      <c r="G50" s="22">
        <f t="shared" si="19"/>
        <v>0</v>
      </c>
      <c r="H50" s="22">
        <f t="shared" si="19"/>
        <v>0</v>
      </c>
      <c r="I50" s="22">
        <f t="shared" si="19"/>
        <v>0</v>
      </c>
      <c r="J50" s="22">
        <f t="shared" si="19"/>
        <v>0</v>
      </c>
      <c r="K50" s="22">
        <f t="shared" si="19"/>
        <v>0</v>
      </c>
      <c r="L50" s="22">
        <f t="shared" si="19"/>
        <v>0</v>
      </c>
      <c r="M50" s="22">
        <f t="shared" si="19"/>
        <v>0</v>
      </c>
      <c r="N50" s="22">
        <f t="shared" ref="N50" si="20">+N51+N52+N53</f>
        <v>1087434.58</v>
      </c>
      <c r="O50" s="23"/>
      <c r="P50" s="23"/>
      <c r="Q50" s="23"/>
      <c r="R50" s="24"/>
    </row>
    <row r="51" spans="1:18" ht="15" x14ac:dyDescent="0.2">
      <c r="A51" s="38" t="s">
        <v>60</v>
      </c>
      <c r="B51" s="31">
        <v>327446.58</v>
      </c>
      <c r="C51" s="31">
        <v>285449</v>
      </c>
      <c r="D51" s="31">
        <v>239106</v>
      </c>
      <c r="E51" s="31"/>
      <c r="F51" s="31"/>
      <c r="G51" s="31"/>
      <c r="H51" s="31"/>
      <c r="I51" s="31"/>
      <c r="J51" s="31"/>
      <c r="K51" s="31"/>
      <c r="L51" s="31"/>
      <c r="M51" s="31"/>
      <c r="N51" s="27">
        <f>SUM(B51:M51)</f>
        <v>852001.58000000007</v>
      </c>
      <c r="O51" s="27"/>
      <c r="P51" s="27"/>
      <c r="Q51" s="27"/>
      <c r="R51" s="33"/>
    </row>
    <row r="52" spans="1:18" ht="15" x14ac:dyDescent="0.2">
      <c r="A52" s="38" t="s">
        <v>61</v>
      </c>
      <c r="B52" s="31">
        <v>0</v>
      </c>
      <c r="C52" s="31">
        <v>0</v>
      </c>
      <c r="D52" s="31">
        <v>0</v>
      </c>
      <c r="E52" s="31"/>
      <c r="F52" s="31"/>
      <c r="G52" s="31"/>
      <c r="H52" s="31"/>
      <c r="I52" s="31"/>
      <c r="J52" s="31"/>
      <c r="K52" s="31"/>
      <c r="L52" s="31"/>
      <c r="M52" s="31"/>
      <c r="N52" s="27">
        <f>SUM(B52:M52)</f>
        <v>0</v>
      </c>
      <c r="O52" s="27"/>
      <c r="P52" s="27"/>
      <c r="Q52" s="27"/>
      <c r="R52" s="33"/>
    </row>
    <row r="53" spans="1:18" ht="15" x14ac:dyDescent="0.2">
      <c r="A53" s="38" t="s">
        <v>62</v>
      </c>
      <c r="B53" s="31">
        <v>73286</v>
      </c>
      <c r="C53" s="31">
        <v>86365</v>
      </c>
      <c r="D53" s="31">
        <v>75782</v>
      </c>
      <c r="E53" s="31"/>
      <c r="F53" s="31"/>
      <c r="G53" s="31"/>
      <c r="H53" s="31"/>
      <c r="I53" s="31"/>
      <c r="J53" s="31"/>
      <c r="K53" s="31"/>
      <c r="L53" s="31"/>
      <c r="M53" s="31"/>
      <c r="N53" s="27">
        <f>SUM(B53:M53)</f>
        <v>235433</v>
      </c>
      <c r="O53" s="27"/>
      <c r="P53" s="27"/>
      <c r="Q53" s="27"/>
      <c r="R53" s="33"/>
    </row>
    <row r="54" spans="1:18" ht="15" x14ac:dyDescent="0.2">
      <c r="A54" s="38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/>
      <c r="P54" s="27"/>
      <c r="Q54" s="27"/>
      <c r="R54" s="33"/>
    </row>
    <row r="55" spans="1:18" ht="15.75" x14ac:dyDescent="0.2">
      <c r="A55" s="21" t="s">
        <v>63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3"/>
      <c r="P55" s="23"/>
      <c r="Q55" s="23"/>
      <c r="R55" s="24"/>
    </row>
    <row r="56" spans="1:18" ht="15" x14ac:dyDescent="0.2">
      <c r="A56" s="54" t="s">
        <v>64</v>
      </c>
      <c r="B56" s="31" t="s">
        <v>65</v>
      </c>
      <c r="C56" s="31" t="s">
        <v>65</v>
      </c>
      <c r="D56" s="31" t="s">
        <v>65</v>
      </c>
      <c r="E56" s="31"/>
      <c r="F56" s="31"/>
      <c r="G56" s="31"/>
      <c r="H56" s="31"/>
      <c r="I56" s="31"/>
      <c r="J56" s="31"/>
      <c r="K56" s="31"/>
      <c r="L56" s="31"/>
      <c r="M56" s="31"/>
      <c r="N56" s="27">
        <f>SUM(B56:M56)</f>
        <v>0</v>
      </c>
      <c r="O56" s="27"/>
      <c r="P56" s="27"/>
      <c r="Q56" s="27"/>
      <c r="R56" s="33"/>
    </row>
    <row r="57" spans="1:18" ht="15" x14ac:dyDescent="0.2">
      <c r="A57" s="54" t="s">
        <v>66</v>
      </c>
      <c r="B57" s="31" t="s">
        <v>65</v>
      </c>
      <c r="C57" s="31" t="s">
        <v>65</v>
      </c>
      <c r="D57" s="31" t="s">
        <v>65</v>
      </c>
      <c r="E57" s="31"/>
      <c r="F57" s="31"/>
      <c r="G57" s="31"/>
      <c r="H57" s="31"/>
      <c r="I57" s="31"/>
      <c r="J57" s="31"/>
      <c r="K57" s="31"/>
      <c r="L57" s="31"/>
      <c r="M57" s="31"/>
      <c r="N57" s="27">
        <f>SUM(B57:M57)</f>
        <v>0</v>
      </c>
      <c r="O57" s="27"/>
      <c r="P57" s="27"/>
      <c r="Q57" s="27"/>
      <c r="R57" s="33"/>
    </row>
    <row r="58" spans="1:18" ht="15" x14ac:dyDescent="0.2">
      <c r="A58" s="54" t="s">
        <v>67</v>
      </c>
      <c r="B58" s="31" t="s">
        <v>65</v>
      </c>
      <c r="C58" s="31" t="s">
        <v>65</v>
      </c>
      <c r="D58" s="31" t="s">
        <v>65</v>
      </c>
      <c r="E58" s="31"/>
      <c r="F58" s="31"/>
      <c r="G58" s="31"/>
      <c r="H58" s="31"/>
      <c r="I58" s="31"/>
      <c r="J58" s="31"/>
      <c r="K58" s="31"/>
      <c r="L58" s="31"/>
      <c r="M58" s="31"/>
      <c r="N58" s="27">
        <f>SUM(B58:M58)</f>
        <v>0</v>
      </c>
      <c r="O58" s="27"/>
      <c r="P58" s="27"/>
      <c r="Q58" s="27"/>
      <c r="R58" s="33"/>
    </row>
    <row r="59" spans="1:18" ht="15.75" x14ac:dyDescent="0.25">
      <c r="A59" s="55" t="s">
        <v>68</v>
      </c>
      <c r="B59" s="56">
        <f>SUM(B56:B58)</f>
        <v>0</v>
      </c>
      <c r="C59" s="56">
        <f t="shared" ref="C59:M59" si="21">SUM(C56:C58)</f>
        <v>0</v>
      </c>
      <c r="D59" s="56">
        <f t="shared" si="21"/>
        <v>0</v>
      </c>
      <c r="E59" s="56">
        <f t="shared" si="21"/>
        <v>0</v>
      </c>
      <c r="F59" s="56">
        <f t="shared" si="21"/>
        <v>0</v>
      </c>
      <c r="G59" s="56">
        <f t="shared" si="21"/>
        <v>0</v>
      </c>
      <c r="H59" s="56">
        <f t="shared" si="21"/>
        <v>0</v>
      </c>
      <c r="I59" s="56">
        <f t="shared" si="21"/>
        <v>0</v>
      </c>
      <c r="J59" s="56">
        <f t="shared" si="21"/>
        <v>0</v>
      </c>
      <c r="K59" s="56">
        <f t="shared" si="21"/>
        <v>0</v>
      </c>
      <c r="L59" s="56">
        <f t="shared" si="21"/>
        <v>0</v>
      </c>
      <c r="M59" s="56">
        <f t="shared" si="21"/>
        <v>0</v>
      </c>
      <c r="N59" s="56">
        <f>SUM(N56:N58)</f>
        <v>0</v>
      </c>
      <c r="O59" s="57"/>
      <c r="P59" s="57"/>
      <c r="Q59" s="57"/>
      <c r="R59" s="58"/>
    </row>
    <row r="60" spans="1:18" ht="15" x14ac:dyDescent="0.2">
      <c r="A60" s="38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7"/>
      <c r="P60" s="27"/>
      <c r="Q60" s="27"/>
      <c r="R60" s="33"/>
    </row>
    <row r="61" spans="1:18" ht="15.75" x14ac:dyDescent="0.2">
      <c r="A61" s="21" t="s">
        <v>69</v>
      </c>
      <c r="B61" s="59">
        <v>460085</v>
      </c>
      <c r="C61" s="59">
        <v>444825</v>
      </c>
      <c r="D61" s="59">
        <v>523378</v>
      </c>
      <c r="E61" s="60"/>
      <c r="F61" s="60"/>
      <c r="G61" s="60"/>
      <c r="H61" s="60"/>
      <c r="I61" s="60"/>
      <c r="J61" s="60"/>
      <c r="K61" s="60"/>
      <c r="L61" s="60"/>
      <c r="M61" s="60"/>
      <c r="N61" s="23">
        <f>SUM(B61:M61)</f>
        <v>1428288</v>
      </c>
      <c r="O61" s="23"/>
      <c r="P61" s="23"/>
      <c r="Q61" s="23"/>
      <c r="R61" s="24"/>
    </row>
    <row r="62" spans="1:18" ht="15" x14ac:dyDescent="0.2">
      <c r="A62" s="38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7"/>
      <c r="P62" s="27"/>
      <c r="Q62" s="27"/>
      <c r="R62" s="33"/>
    </row>
    <row r="63" spans="1:18" ht="15.75" x14ac:dyDescent="0.2">
      <c r="A63" s="21" t="s">
        <v>70</v>
      </c>
      <c r="B63" s="60">
        <f>+SUM(B64:B68)</f>
        <v>334326</v>
      </c>
      <c r="C63" s="60">
        <f t="shared" ref="C63:M63" si="22">+SUM(C64:C68)</f>
        <v>293459</v>
      </c>
      <c r="D63" s="60">
        <f t="shared" si="22"/>
        <v>292717</v>
      </c>
      <c r="E63" s="22">
        <f t="shared" si="22"/>
        <v>0</v>
      </c>
      <c r="F63" s="22">
        <f t="shared" si="22"/>
        <v>0</v>
      </c>
      <c r="G63" s="22">
        <f t="shared" si="22"/>
        <v>0</v>
      </c>
      <c r="H63" s="22">
        <f t="shared" si="22"/>
        <v>0</v>
      </c>
      <c r="I63" s="22">
        <f t="shared" si="22"/>
        <v>0</v>
      </c>
      <c r="J63" s="22">
        <f t="shared" si="22"/>
        <v>0</v>
      </c>
      <c r="K63" s="22">
        <f t="shared" si="22"/>
        <v>0</v>
      </c>
      <c r="L63" s="22">
        <f t="shared" si="22"/>
        <v>0</v>
      </c>
      <c r="M63" s="22">
        <f t="shared" si="22"/>
        <v>0</v>
      </c>
      <c r="N63" s="22">
        <f t="shared" ref="N63" si="23">+N64+N65+N66+N67+N68</f>
        <v>920502</v>
      </c>
      <c r="O63" s="23"/>
      <c r="P63" s="23"/>
      <c r="Q63" s="23"/>
      <c r="R63" s="24"/>
    </row>
    <row r="64" spans="1:18" ht="15" x14ac:dyDescent="0.2">
      <c r="A64" s="38" t="s">
        <v>71</v>
      </c>
      <c r="B64" s="31">
        <v>292989</v>
      </c>
      <c r="C64" s="31">
        <v>254869</v>
      </c>
      <c r="D64" s="31">
        <v>256743</v>
      </c>
      <c r="E64" s="31"/>
      <c r="F64" s="31"/>
      <c r="G64" s="31"/>
      <c r="H64" s="31"/>
      <c r="I64" s="31"/>
      <c r="J64" s="31"/>
      <c r="K64" s="31"/>
      <c r="L64" s="31"/>
      <c r="M64" s="31"/>
      <c r="N64" s="27">
        <f>SUM(B64:M64)</f>
        <v>804601</v>
      </c>
      <c r="O64" s="27"/>
      <c r="P64" s="27"/>
      <c r="Q64" s="27"/>
      <c r="R64" s="33"/>
    </row>
    <row r="65" spans="1:18" ht="15" x14ac:dyDescent="0.2">
      <c r="A65" s="38" t="s">
        <v>72</v>
      </c>
      <c r="B65" s="31">
        <v>28695</v>
      </c>
      <c r="C65" s="31">
        <v>25588</v>
      </c>
      <c r="D65" s="31">
        <v>23879</v>
      </c>
      <c r="E65" s="31"/>
      <c r="F65" s="31"/>
      <c r="G65" s="31"/>
      <c r="H65" s="31"/>
      <c r="I65" s="31"/>
      <c r="J65" s="31"/>
      <c r="K65" s="31"/>
      <c r="L65" s="31"/>
      <c r="M65" s="31"/>
      <c r="N65" s="27">
        <f>SUM(B65:M65)</f>
        <v>78162</v>
      </c>
      <c r="O65" s="27"/>
      <c r="P65" s="27"/>
      <c r="Q65" s="27"/>
      <c r="R65" s="33"/>
    </row>
    <row r="66" spans="1:18" ht="15" x14ac:dyDescent="0.2">
      <c r="A66" s="38" t="s">
        <v>73</v>
      </c>
      <c r="B66" s="31">
        <v>3215</v>
      </c>
      <c r="C66" s="31">
        <v>2733</v>
      </c>
      <c r="D66" s="31">
        <v>3140</v>
      </c>
      <c r="E66" s="31"/>
      <c r="F66" s="31"/>
      <c r="G66" s="31"/>
      <c r="H66" s="31"/>
      <c r="I66" s="31"/>
      <c r="J66" s="31"/>
      <c r="K66" s="31"/>
      <c r="L66" s="31"/>
      <c r="M66" s="31"/>
      <c r="N66" s="27">
        <f>SUM(B66:M66)</f>
        <v>9088</v>
      </c>
      <c r="O66" s="27"/>
      <c r="P66" s="27"/>
      <c r="Q66" s="27"/>
      <c r="R66" s="33"/>
    </row>
    <row r="67" spans="1:18" ht="15" x14ac:dyDescent="0.2">
      <c r="A67" s="38" t="s">
        <v>74</v>
      </c>
      <c r="B67" s="31">
        <v>5368</v>
      </c>
      <c r="C67" s="31">
        <v>5861</v>
      </c>
      <c r="D67" s="31">
        <v>5621</v>
      </c>
      <c r="E67" s="31"/>
      <c r="F67" s="31"/>
      <c r="G67" s="31"/>
      <c r="H67" s="31"/>
      <c r="I67" s="31"/>
      <c r="J67" s="31"/>
      <c r="K67" s="31"/>
      <c r="L67" s="31"/>
      <c r="M67" s="31"/>
      <c r="N67" s="27">
        <f>SUM(B67:M67)</f>
        <v>16850</v>
      </c>
      <c r="O67" s="27"/>
      <c r="P67" s="27"/>
      <c r="Q67" s="27"/>
      <c r="R67" s="33"/>
    </row>
    <row r="68" spans="1:18" ht="15" x14ac:dyDescent="0.2">
      <c r="A68" s="38" t="s">
        <v>75</v>
      </c>
      <c r="B68" s="31">
        <v>4059</v>
      </c>
      <c r="C68" s="31">
        <v>4408</v>
      </c>
      <c r="D68" s="31">
        <v>3334</v>
      </c>
      <c r="E68" s="31"/>
      <c r="F68" s="31"/>
      <c r="G68" s="31"/>
      <c r="H68" s="31"/>
      <c r="I68" s="31"/>
      <c r="J68" s="31"/>
      <c r="K68" s="31"/>
      <c r="L68" s="31"/>
      <c r="M68" s="31"/>
      <c r="N68" s="27">
        <f>SUM(B68:M68)</f>
        <v>11801</v>
      </c>
      <c r="O68" s="27"/>
      <c r="P68" s="27"/>
      <c r="Q68" s="27"/>
      <c r="R68" s="33"/>
    </row>
    <row r="69" spans="1:18" ht="15" x14ac:dyDescent="0.2">
      <c r="A69" s="38"/>
      <c r="E69" s="43"/>
      <c r="F69" s="43"/>
      <c r="G69" s="43"/>
      <c r="H69" s="43"/>
      <c r="I69" s="43"/>
      <c r="J69" s="43"/>
      <c r="K69" s="43"/>
      <c r="L69" s="43"/>
      <c r="M69" s="43"/>
      <c r="N69" s="27"/>
      <c r="O69" s="27"/>
      <c r="P69" s="27"/>
      <c r="Q69" s="27"/>
      <c r="R69" s="33"/>
    </row>
    <row r="70" spans="1:18" ht="15.75" x14ac:dyDescent="0.2">
      <c r="A70" s="21" t="s">
        <v>76</v>
      </c>
      <c r="B70" s="59">
        <v>438421</v>
      </c>
      <c r="C70" s="59">
        <v>399105</v>
      </c>
      <c r="D70" s="59">
        <v>399934</v>
      </c>
      <c r="E70" s="30"/>
      <c r="F70" s="30"/>
      <c r="G70" s="30"/>
      <c r="H70" s="30"/>
      <c r="I70" s="30"/>
      <c r="J70" s="30"/>
      <c r="K70" s="30"/>
      <c r="L70" s="30"/>
      <c r="M70" s="30"/>
      <c r="N70" s="26">
        <f>SUM(B70:M70)</f>
        <v>1237460</v>
      </c>
      <c r="O70" s="27"/>
      <c r="P70" s="27"/>
      <c r="Q70" s="27"/>
      <c r="R70" s="33"/>
    </row>
    <row r="71" spans="1:18" ht="15.75" x14ac:dyDescent="0.2">
      <c r="A71" s="62"/>
      <c r="B71" s="63"/>
      <c r="C71" s="63"/>
      <c r="D71" s="63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27"/>
      <c r="P71" s="27"/>
      <c r="Q71" s="27"/>
      <c r="R71" s="33"/>
    </row>
    <row r="72" spans="1:18" ht="15.75" x14ac:dyDescent="0.2">
      <c r="A72" s="21" t="s">
        <v>77</v>
      </c>
      <c r="B72" s="59">
        <f>+SUM(B73:B74)</f>
        <v>311461</v>
      </c>
      <c r="C72" s="59">
        <f t="shared" ref="C72:M72" si="24">+SUM(C73:C74)</f>
        <v>270580</v>
      </c>
      <c r="D72" s="59">
        <f t="shared" si="24"/>
        <v>303047</v>
      </c>
      <c r="E72" s="22">
        <f t="shared" si="24"/>
        <v>0</v>
      </c>
      <c r="F72" s="22">
        <f t="shared" si="24"/>
        <v>0</v>
      </c>
      <c r="G72" s="22">
        <f t="shared" si="24"/>
        <v>0</v>
      </c>
      <c r="H72" s="22">
        <f t="shared" si="24"/>
        <v>0</v>
      </c>
      <c r="I72" s="22">
        <f t="shared" si="24"/>
        <v>0</v>
      </c>
      <c r="J72" s="22">
        <f t="shared" si="24"/>
        <v>0</v>
      </c>
      <c r="K72" s="22">
        <f t="shared" si="24"/>
        <v>0</v>
      </c>
      <c r="L72" s="22">
        <f t="shared" si="24"/>
        <v>0</v>
      </c>
      <c r="M72" s="22">
        <f t="shared" si="24"/>
        <v>0</v>
      </c>
      <c r="N72" s="22">
        <f t="shared" ref="N72" si="25">+N73+N74</f>
        <v>885088</v>
      </c>
      <c r="O72" s="23"/>
      <c r="P72" s="23"/>
      <c r="Q72" s="23"/>
      <c r="R72" s="24"/>
    </row>
    <row r="73" spans="1:18" ht="15" x14ac:dyDescent="0.2">
      <c r="A73" s="38" t="s">
        <v>78</v>
      </c>
      <c r="B73" s="31">
        <v>282896</v>
      </c>
      <c r="C73" s="31">
        <v>243855</v>
      </c>
      <c r="D73" s="31">
        <v>271231</v>
      </c>
      <c r="E73" s="31"/>
      <c r="F73" s="31"/>
      <c r="G73" s="31"/>
      <c r="H73" s="31"/>
      <c r="I73" s="31"/>
      <c r="J73" s="31"/>
      <c r="K73" s="31"/>
      <c r="L73" s="31"/>
      <c r="M73" s="31"/>
      <c r="N73" s="27">
        <f>SUM(B73:M73)</f>
        <v>797982</v>
      </c>
      <c r="O73" s="27"/>
      <c r="P73" s="27"/>
      <c r="Q73" s="27"/>
      <c r="R73" s="33"/>
    </row>
    <row r="74" spans="1:18" ht="15" x14ac:dyDescent="0.2">
      <c r="A74" s="38" t="s">
        <v>79</v>
      </c>
      <c r="B74" s="31">
        <v>28565</v>
      </c>
      <c r="C74" s="31">
        <v>26725</v>
      </c>
      <c r="D74" s="31">
        <v>31816</v>
      </c>
      <c r="E74" s="31"/>
      <c r="F74" s="31"/>
      <c r="G74" s="31"/>
      <c r="H74" s="31"/>
      <c r="I74" s="31"/>
      <c r="J74" s="31"/>
      <c r="K74" s="31"/>
      <c r="L74" s="31"/>
      <c r="M74" s="31"/>
      <c r="N74" s="27">
        <f>SUM(B74:M74)</f>
        <v>87106</v>
      </c>
      <c r="O74" s="27"/>
      <c r="P74" s="27"/>
      <c r="Q74" s="27"/>
      <c r="R74" s="33"/>
    </row>
    <row r="75" spans="1:18" ht="15" x14ac:dyDescent="0.2">
      <c r="A75" s="50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33"/>
    </row>
    <row r="76" spans="1:18" ht="15.75" x14ac:dyDescent="0.2">
      <c r="A76" s="21" t="s">
        <v>80</v>
      </c>
      <c r="B76" s="60">
        <v>254868</v>
      </c>
      <c r="C76" s="60">
        <v>227427</v>
      </c>
      <c r="D76" s="60">
        <v>223665</v>
      </c>
      <c r="E76" s="60"/>
      <c r="F76" s="60"/>
      <c r="G76" s="60"/>
      <c r="H76" s="60"/>
      <c r="I76" s="60"/>
      <c r="J76" s="60"/>
      <c r="K76" s="60"/>
      <c r="L76" s="60"/>
      <c r="M76" s="60"/>
      <c r="N76" s="23">
        <f>SUM(B76:M76)</f>
        <v>705960</v>
      </c>
      <c r="O76" s="23"/>
      <c r="P76" s="23"/>
      <c r="Q76" s="23"/>
      <c r="R76" s="24"/>
    </row>
    <row r="77" spans="1:18" ht="15.75" x14ac:dyDescent="0.2">
      <c r="A77" s="21" t="s">
        <v>81</v>
      </c>
      <c r="B77" s="60">
        <f>10107+88311</f>
        <v>98418</v>
      </c>
      <c r="C77" s="60">
        <f>105353+82430</f>
        <v>187783</v>
      </c>
      <c r="D77" s="60">
        <f>116505+85111</f>
        <v>201616</v>
      </c>
      <c r="E77" s="60"/>
      <c r="F77" s="60"/>
      <c r="G77" s="60"/>
      <c r="H77" s="60"/>
      <c r="I77" s="60"/>
      <c r="J77" s="60"/>
      <c r="K77" s="60"/>
      <c r="L77" s="60"/>
      <c r="M77" s="60"/>
      <c r="N77" s="23">
        <f>SUM(B77:M77)</f>
        <v>487817</v>
      </c>
      <c r="O77" s="23"/>
      <c r="P77" s="23"/>
      <c r="Q77" s="23"/>
      <c r="R77" s="24"/>
    </row>
    <row r="78" spans="1:18" ht="15" x14ac:dyDescent="0.2">
      <c r="A78" s="50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7"/>
      <c r="P78" s="27"/>
      <c r="Q78" s="27"/>
      <c r="R78" s="33"/>
    </row>
    <row r="79" spans="1:18" ht="15.75" x14ac:dyDescent="0.2">
      <c r="A79" s="21" t="s">
        <v>82</v>
      </c>
      <c r="B79" s="22">
        <f>+SUM(B80:B84)</f>
        <v>11647402.060000001</v>
      </c>
      <c r="C79" s="22">
        <f t="shared" ref="C79:M79" si="26">+SUM(C80:C84)</f>
        <v>10727654</v>
      </c>
      <c r="D79" s="22">
        <f t="shared" si="26"/>
        <v>10678034.029999999</v>
      </c>
      <c r="E79" s="22">
        <f t="shared" si="26"/>
        <v>0</v>
      </c>
      <c r="F79" s="22">
        <f t="shared" si="26"/>
        <v>0</v>
      </c>
      <c r="G79" s="22">
        <f t="shared" si="26"/>
        <v>0</v>
      </c>
      <c r="H79" s="22">
        <f t="shared" si="26"/>
        <v>0</v>
      </c>
      <c r="I79" s="22">
        <f t="shared" si="26"/>
        <v>0</v>
      </c>
      <c r="J79" s="22">
        <f t="shared" si="26"/>
        <v>0</v>
      </c>
      <c r="K79" s="22">
        <f t="shared" si="26"/>
        <v>0</v>
      </c>
      <c r="L79" s="22">
        <f t="shared" si="26"/>
        <v>0</v>
      </c>
      <c r="M79" s="22">
        <f t="shared" si="26"/>
        <v>0</v>
      </c>
      <c r="N79" s="22">
        <f t="shared" ref="N79" si="27">+N80+N81+N82+N83+N84</f>
        <v>33053090.09</v>
      </c>
      <c r="O79" s="23"/>
      <c r="P79" s="23"/>
      <c r="Q79" s="23"/>
      <c r="R79" s="24"/>
    </row>
    <row r="80" spans="1:18" ht="15" x14ac:dyDescent="0.2">
      <c r="A80" s="38" t="s">
        <v>83</v>
      </c>
      <c r="B80" s="42">
        <v>9717266.8800000008</v>
      </c>
      <c r="C80" s="42">
        <v>8916354.4399999995</v>
      </c>
      <c r="D80" s="42">
        <v>8946112.5399999991</v>
      </c>
      <c r="E80" s="42"/>
      <c r="F80" s="42"/>
      <c r="G80" s="31"/>
      <c r="H80" s="31"/>
      <c r="I80" s="31"/>
      <c r="J80" s="31"/>
      <c r="K80" s="31"/>
      <c r="L80" s="31"/>
      <c r="M80" s="31"/>
      <c r="N80" s="27">
        <f>SUM(B80:M80)</f>
        <v>27579733.859999999</v>
      </c>
      <c r="O80" s="27"/>
      <c r="P80" s="27"/>
      <c r="Q80" s="27"/>
      <c r="R80" s="33"/>
    </row>
    <row r="81" spans="1:18" ht="15" x14ac:dyDescent="0.2">
      <c r="A81" s="38" t="s">
        <v>84</v>
      </c>
      <c r="B81" s="42">
        <v>1554710.63</v>
      </c>
      <c r="C81" s="42">
        <v>1429530.25</v>
      </c>
      <c r="D81" s="42">
        <v>1365152.56</v>
      </c>
      <c r="E81" s="42"/>
      <c r="F81" s="42"/>
      <c r="G81" s="31"/>
      <c r="H81" s="31"/>
      <c r="I81" s="31"/>
      <c r="J81" s="31"/>
      <c r="K81" s="31"/>
      <c r="L81" s="31"/>
      <c r="M81" s="31"/>
      <c r="N81" s="27">
        <f>SUM(B81:M81)</f>
        <v>4349393.4399999995</v>
      </c>
      <c r="O81" s="27"/>
      <c r="P81" s="27"/>
      <c r="Q81" s="27"/>
      <c r="R81" s="33"/>
    </row>
    <row r="82" spans="1:18" ht="15" x14ac:dyDescent="0.2">
      <c r="A82" s="38" t="s">
        <v>85</v>
      </c>
      <c r="B82" s="42">
        <v>140844.51</v>
      </c>
      <c r="C82" s="42">
        <v>124555.52</v>
      </c>
      <c r="D82" s="42">
        <v>146821.16</v>
      </c>
      <c r="E82" s="42"/>
      <c r="F82" s="42"/>
      <c r="G82" s="31"/>
      <c r="H82" s="31"/>
      <c r="I82" s="31"/>
      <c r="J82" s="31"/>
      <c r="K82" s="31"/>
      <c r="L82" s="31"/>
      <c r="M82" s="31"/>
      <c r="N82" s="27">
        <f>SUM(B82:M82)</f>
        <v>412221.19000000006</v>
      </c>
      <c r="O82" s="27"/>
      <c r="P82" s="27"/>
      <c r="Q82" s="27"/>
      <c r="R82" s="33"/>
    </row>
    <row r="83" spans="1:18" ht="15" x14ac:dyDescent="0.2">
      <c r="A83" s="38" t="s">
        <v>86</v>
      </c>
      <c r="B83" s="42">
        <v>129364.45</v>
      </c>
      <c r="C83" s="42">
        <v>141929.4</v>
      </c>
      <c r="D83" s="42">
        <v>136156.43</v>
      </c>
      <c r="E83" s="42"/>
      <c r="F83" s="42"/>
      <c r="G83" s="31"/>
      <c r="H83" s="31"/>
      <c r="I83" s="31"/>
      <c r="J83" s="31"/>
      <c r="K83" s="31"/>
      <c r="L83" s="31"/>
      <c r="M83" s="31"/>
      <c r="N83" s="27">
        <f>SUM(B83:M83)</f>
        <v>407450.27999999997</v>
      </c>
      <c r="O83" s="27"/>
      <c r="P83" s="27"/>
      <c r="Q83" s="27"/>
      <c r="R83" s="33"/>
    </row>
    <row r="84" spans="1:18" ht="15" x14ac:dyDescent="0.2">
      <c r="A84" s="38" t="s">
        <v>87</v>
      </c>
      <c r="B84" s="42">
        <v>105215.59</v>
      </c>
      <c r="C84" s="42">
        <v>115284.39</v>
      </c>
      <c r="D84" s="42">
        <v>83791.34</v>
      </c>
      <c r="E84" s="42"/>
      <c r="F84" s="42"/>
      <c r="G84" s="31"/>
      <c r="H84" s="31"/>
      <c r="I84" s="31"/>
      <c r="J84" s="31"/>
      <c r="K84" s="31"/>
      <c r="L84" s="31"/>
      <c r="M84" s="31"/>
      <c r="N84" s="27">
        <f>SUM(B84:M84)</f>
        <v>304291.31999999995</v>
      </c>
      <c r="O84" s="27"/>
      <c r="P84" s="27"/>
      <c r="Q84" s="27"/>
      <c r="R84" s="33"/>
    </row>
    <row r="85" spans="1:18" ht="15" x14ac:dyDescent="0.2">
      <c r="A85" s="38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7"/>
      <c r="P85" s="27"/>
      <c r="Q85" s="27"/>
      <c r="R85" s="33"/>
    </row>
    <row r="86" spans="1:18" ht="15.75" x14ac:dyDescent="0.2">
      <c r="A86" s="21" t="s">
        <v>88</v>
      </c>
      <c r="B86" s="22">
        <f>SUM(B87:B91)</f>
        <v>5827874.6299999999</v>
      </c>
      <c r="C86" s="22">
        <f t="shared" ref="C86:M86" si="28">SUM(C87:C91)</f>
        <v>5750509.25</v>
      </c>
      <c r="D86" s="22">
        <f t="shared" si="28"/>
        <v>6164851.1299999999</v>
      </c>
      <c r="E86" s="22">
        <f t="shared" si="28"/>
        <v>0</v>
      </c>
      <c r="F86" s="22">
        <f t="shared" si="28"/>
        <v>0</v>
      </c>
      <c r="G86" s="22">
        <f t="shared" si="28"/>
        <v>0</v>
      </c>
      <c r="H86" s="22">
        <f t="shared" si="28"/>
        <v>0</v>
      </c>
      <c r="I86" s="22">
        <f t="shared" si="28"/>
        <v>0</v>
      </c>
      <c r="J86" s="22">
        <f t="shared" si="28"/>
        <v>0</v>
      </c>
      <c r="K86" s="22">
        <f t="shared" si="28"/>
        <v>0</v>
      </c>
      <c r="L86" s="22">
        <f t="shared" si="28"/>
        <v>0</v>
      </c>
      <c r="M86" s="22">
        <f t="shared" si="28"/>
        <v>0</v>
      </c>
      <c r="N86" s="22">
        <f t="shared" ref="N86:N91" si="29">SUM(B86:M86)</f>
        <v>17743235.009999998</v>
      </c>
      <c r="O86" s="23"/>
      <c r="P86" s="23"/>
      <c r="Q86" s="23"/>
      <c r="R86" s="24"/>
    </row>
    <row r="87" spans="1:18" ht="15" x14ac:dyDescent="0.2">
      <c r="A87" s="38" t="s">
        <v>89</v>
      </c>
      <c r="B87" s="42">
        <v>4811235.8899999997</v>
      </c>
      <c r="C87" s="31">
        <v>4734424.51</v>
      </c>
      <c r="D87" s="31">
        <v>5091765.58</v>
      </c>
      <c r="E87" s="42"/>
      <c r="F87" s="31"/>
      <c r="G87" s="31"/>
      <c r="H87" s="31"/>
      <c r="I87" s="31"/>
      <c r="J87" s="31"/>
      <c r="K87" s="31"/>
      <c r="L87" s="31"/>
      <c r="M87" s="31"/>
      <c r="N87" s="27">
        <f t="shared" si="29"/>
        <v>14637425.979999999</v>
      </c>
      <c r="O87" s="27"/>
      <c r="P87" s="27"/>
      <c r="Q87" s="27"/>
      <c r="R87" s="33"/>
    </row>
    <row r="88" spans="1:18" ht="15" x14ac:dyDescent="0.2">
      <c r="A88" s="38" t="s">
        <v>90</v>
      </c>
      <c r="B88" s="42">
        <v>873468</v>
      </c>
      <c r="C88" s="31">
        <v>917487.06</v>
      </c>
      <c r="D88" s="31">
        <v>949985.09000000008</v>
      </c>
      <c r="E88" s="31"/>
      <c r="F88" s="31"/>
      <c r="G88" s="31"/>
      <c r="H88" s="31"/>
      <c r="I88" s="31"/>
      <c r="J88" s="31"/>
      <c r="K88" s="31"/>
      <c r="L88" s="31"/>
      <c r="M88" s="31"/>
      <c r="N88" s="27">
        <f t="shared" si="29"/>
        <v>2740940.1500000004</v>
      </c>
      <c r="O88" s="27"/>
      <c r="P88" s="27"/>
      <c r="Q88" s="27"/>
      <c r="R88" s="33"/>
    </row>
    <row r="89" spans="1:18" ht="15" x14ac:dyDescent="0.2">
      <c r="A89" s="38" t="s">
        <v>91</v>
      </c>
      <c r="B89" s="42">
        <v>113037.24</v>
      </c>
      <c r="C89" s="31">
        <v>86911.3</v>
      </c>
      <c r="D89" s="31">
        <v>88937.459999999992</v>
      </c>
      <c r="E89" s="31"/>
      <c r="F89" s="31"/>
      <c r="G89" s="31"/>
      <c r="H89" s="31"/>
      <c r="I89" s="31"/>
      <c r="J89" s="31"/>
      <c r="K89" s="31"/>
      <c r="L89" s="31"/>
      <c r="M89" s="31"/>
      <c r="N89" s="27">
        <f t="shared" si="29"/>
        <v>288886</v>
      </c>
      <c r="O89" s="27"/>
      <c r="P89" s="27"/>
      <c r="Q89" s="27"/>
      <c r="R89" s="33"/>
    </row>
    <row r="90" spans="1:18" ht="15" x14ac:dyDescent="0.2">
      <c r="A90" s="38" t="s">
        <v>92</v>
      </c>
      <c r="B90" s="31">
        <v>16591.04</v>
      </c>
      <c r="C90" s="31">
        <v>3066.39</v>
      </c>
      <c r="D90" s="31">
        <v>24387.39</v>
      </c>
      <c r="E90" s="31"/>
      <c r="F90" s="31"/>
      <c r="G90" s="31"/>
      <c r="H90" s="31"/>
      <c r="I90" s="31"/>
      <c r="J90" s="31"/>
      <c r="K90" s="31"/>
      <c r="L90" s="31"/>
      <c r="M90" s="31"/>
      <c r="N90" s="27">
        <f t="shared" si="29"/>
        <v>44044.82</v>
      </c>
      <c r="O90" s="27"/>
      <c r="P90" s="27"/>
      <c r="Q90" s="27"/>
      <c r="R90" s="33"/>
    </row>
    <row r="91" spans="1:18" ht="15" x14ac:dyDescent="0.2">
      <c r="A91" s="38" t="s">
        <v>93</v>
      </c>
      <c r="B91" s="31">
        <v>13542.46</v>
      </c>
      <c r="C91" s="31">
        <v>8619.99</v>
      </c>
      <c r="D91" s="31">
        <v>9775.61</v>
      </c>
      <c r="E91" s="31"/>
      <c r="F91" s="31"/>
      <c r="G91" s="31"/>
      <c r="H91" s="31"/>
      <c r="I91" s="31"/>
      <c r="J91" s="31"/>
      <c r="K91" s="31"/>
      <c r="L91" s="31"/>
      <c r="M91" s="31"/>
      <c r="N91" s="27">
        <f t="shared" si="29"/>
        <v>31938.059999999998</v>
      </c>
      <c r="O91" s="27"/>
      <c r="P91" s="27"/>
      <c r="Q91" s="27"/>
      <c r="R91" s="33"/>
    </row>
    <row r="92" spans="1:18" ht="15.75" x14ac:dyDescent="0.2">
      <c r="A92" s="25" t="s">
        <v>94</v>
      </c>
      <c r="B92" s="43">
        <f>B94-B86</f>
        <v>0</v>
      </c>
      <c r="C92" s="43">
        <f>C94-C86</f>
        <v>0</v>
      </c>
      <c r="D92" s="43">
        <f t="shared" ref="D92:M92" si="30">D94-D86</f>
        <v>0</v>
      </c>
      <c r="E92" s="43">
        <f t="shared" si="30"/>
        <v>0</v>
      </c>
      <c r="F92" s="43">
        <f t="shared" si="30"/>
        <v>0</v>
      </c>
      <c r="G92" s="43">
        <f t="shared" si="30"/>
        <v>0</v>
      </c>
      <c r="H92" s="43">
        <f t="shared" si="30"/>
        <v>0</v>
      </c>
      <c r="I92" s="43">
        <f t="shared" si="30"/>
        <v>0</v>
      </c>
      <c r="J92" s="43">
        <f t="shared" si="30"/>
        <v>0</v>
      </c>
      <c r="K92" s="43">
        <f t="shared" si="30"/>
        <v>0</v>
      </c>
      <c r="L92" s="43">
        <f t="shared" si="30"/>
        <v>0</v>
      </c>
      <c r="M92" s="43">
        <f t="shared" si="30"/>
        <v>0</v>
      </c>
      <c r="N92" s="27"/>
      <c r="O92" s="27"/>
      <c r="P92" s="27"/>
      <c r="Q92" s="27"/>
      <c r="R92" s="33"/>
    </row>
    <row r="93" spans="1:18" ht="15.75" x14ac:dyDescent="0.2">
      <c r="A93" s="21" t="s">
        <v>95</v>
      </c>
      <c r="B93" s="56">
        <f>SUM(B94:B95)</f>
        <v>8931239.4299999997</v>
      </c>
      <c r="C93" s="56">
        <f t="shared" ref="C93:M93" si="31">SUM(C94:C95)</f>
        <v>8656870.1400000006</v>
      </c>
      <c r="D93" s="56">
        <f t="shared" si="31"/>
        <v>9531879.75</v>
      </c>
      <c r="E93" s="56">
        <f t="shared" si="31"/>
        <v>0</v>
      </c>
      <c r="F93" s="56">
        <f t="shared" si="31"/>
        <v>0</v>
      </c>
      <c r="G93" s="56">
        <f t="shared" si="31"/>
        <v>0</v>
      </c>
      <c r="H93" s="56">
        <f t="shared" si="31"/>
        <v>0</v>
      </c>
      <c r="I93" s="56">
        <f t="shared" si="31"/>
        <v>0</v>
      </c>
      <c r="J93" s="56">
        <f t="shared" si="31"/>
        <v>0</v>
      </c>
      <c r="K93" s="56">
        <f t="shared" si="31"/>
        <v>0</v>
      </c>
      <c r="L93" s="56">
        <f t="shared" si="31"/>
        <v>0</v>
      </c>
      <c r="M93" s="56">
        <f t="shared" si="31"/>
        <v>0</v>
      </c>
      <c r="N93" s="56">
        <f>N94+N95</f>
        <v>27119989.319999997</v>
      </c>
      <c r="O93" s="57"/>
      <c r="P93" s="57"/>
      <c r="Q93" s="57"/>
      <c r="R93" s="58"/>
    </row>
    <row r="94" spans="1:18" ht="15" x14ac:dyDescent="0.2">
      <c r="A94" s="38" t="s">
        <v>96</v>
      </c>
      <c r="B94" s="42">
        <v>5827874.6299999999</v>
      </c>
      <c r="C94" s="31">
        <v>5750509.25</v>
      </c>
      <c r="D94" s="31">
        <v>6164851.1299999999</v>
      </c>
      <c r="E94" s="31"/>
      <c r="F94" s="31"/>
      <c r="G94" s="31"/>
      <c r="H94" s="31"/>
      <c r="I94" s="31"/>
      <c r="J94" s="31"/>
      <c r="K94" s="31"/>
      <c r="L94" s="31"/>
      <c r="M94" s="31"/>
      <c r="N94" s="27">
        <f t="shared" ref="N94:N95" si="32">SUM(B94:M94)</f>
        <v>17743235.009999998</v>
      </c>
      <c r="O94" s="27"/>
      <c r="P94" s="27"/>
      <c r="Q94" s="27"/>
      <c r="R94" s="33"/>
    </row>
    <row r="95" spans="1:18" ht="15" x14ac:dyDescent="0.2">
      <c r="A95" s="38" t="s">
        <v>97</v>
      </c>
      <c r="B95" s="42">
        <v>3103364.8</v>
      </c>
      <c r="C95" s="31">
        <v>2906360.89</v>
      </c>
      <c r="D95" s="31">
        <v>3367028.62</v>
      </c>
      <c r="E95" s="31"/>
      <c r="F95" s="31"/>
      <c r="G95" s="31"/>
      <c r="H95" s="31"/>
      <c r="I95" s="31"/>
      <c r="J95" s="31"/>
      <c r="K95" s="31"/>
      <c r="L95" s="31"/>
      <c r="M95" s="31"/>
      <c r="N95" s="27">
        <f t="shared" si="32"/>
        <v>9376754.3099999987</v>
      </c>
      <c r="O95" s="27"/>
      <c r="P95" s="27"/>
      <c r="Q95" s="27"/>
      <c r="R95" s="33"/>
    </row>
    <row r="96" spans="1:18" ht="15.75" x14ac:dyDescent="0.2">
      <c r="A96" s="25" t="s">
        <v>98</v>
      </c>
      <c r="B96" s="26">
        <f t="shared" ref="B96:N96" si="33">B93-B11</f>
        <v>0</v>
      </c>
      <c r="C96" s="26">
        <f t="shared" si="33"/>
        <v>0</v>
      </c>
      <c r="D96" s="26">
        <f t="shared" si="33"/>
        <v>0</v>
      </c>
      <c r="E96" s="26">
        <f t="shared" si="33"/>
        <v>0</v>
      </c>
      <c r="F96" s="26">
        <f t="shared" si="33"/>
        <v>0</v>
      </c>
      <c r="G96" s="26">
        <f t="shared" si="33"/>
        <v>0</v>
      </c>
      <c r="H96" s="26">
        <f t="shared" si="33"/>
        <v>0</v>
      </c>
      <c r="I96" s="26">
        <f t="shared" si="33"/>
        <v>0</v>
      </c>
      <c r="J96" s="26">
        <f t="shared" si="33"/>
        <v>0</v>
      </c>
      <c r="K96" s="26">
        <f t="shared" si="33"/>
        <v>0</v>
      </c>
      <c r="L96" s="26">
        <f t="shared" si="33"/>
        <v>0</v>
      </c>
      <c r="M96" s="26">
        <f t="shared" si="33"/>
        <v>0</v>
      </c>
      <c r="N96" s="26">
        <f t="shared" si="33"/>
        <v>0</v>
      </c>
      <c r="O96" s="27"/>
      <c r="P96" s="27"/>
      <c r="Q96" s="27"/>
      <c r="R96" s="33"/>
    </row>
    <row r="97" spans="1:18" ht="15.75" x14ac:dyDescent="0.2">
      <c r="A97" s="25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7"/>
      <c r="P97" s="27"/>
      <c r="Q97" s="27"/>
      <c r="R97" s="33"/>
    </row>
    <row r="98" spans="1:18" ht="23.25" x14ac:dyDescent="0.2">
      <c r="A98" s="65" t="s">
        <v>99</v>
      </c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26"/>
      <c r="O98" s="27"/>
      <c r="P98" s="27"/>
      <c r="Q98" s="27"/>
      <c r="R98" s="33"/>
    </row>
    <row r="99" spans="1:18" ht="15.75" x14ac:dyDescent="0.2">
      <c r="A99" s="21" t="s">
        <v>100</v>
      </c>
      <c r="B99" s="67">
        <f t="shared" ref="B99:M99" si="34">+B100+B106</f>
        <v>26691</v>
      </c>
      <c r="C99" s="67">
        <f t="shared" si="34"/>
        <v>26712</v>
      </c>
      <c r="D99" s="67">
        <f t="shared" si="34"/>
        <v>26740</v>
      </c>
      <c r="E99" s="67">
        <f t="shared" si="34"/>
        <v>0</v>
      </c>
      <c r="F99" s="67">
        <f t="shared" si="34"/>
        <v>0</v>
      </c>
      <c r="G99" s="67">
        <f t="shared" si="34"/>
        <v>0</v>
      </c>
      <c r="H99" s="67">
        <f t="shared" si="34"/>
        <v>0</v>
      </c>
      <c r="I99" s="67">
        <f t="shared" si="34"/>
        <v>0</v>
      </c>
      <c r="J99" s="67">
        <f t="shared" si="34"/>
        <v>0</v>
      </c>
      <c r="K99" s="67">
        <f t="shared" si="34"/>
        <v>0</v>
      </c>
      <c r="L99" s="67">
        <f t="shared" si="34"/>
        <v>0</v>
      </c>
      <c r="M99" s="67">
        <f t="shared" si="34"/>
        <v>0</v>
      </c>
      <c r="N99" s="67"/>
      <c r="O99" s="68"/>
      <c r="P99" s="23"/>
      <c r="Q99" s="23"/>
      <c r="R99" s="24"/>
    </row>
    <row r="100" spans="1:18" ht="15.75" x14ac:dyDescent="0.2">
      <c r="A100" s="25" t="s">
        <v>101</v>
      </c>
      <c r="B100" s="69">
        <f>+SUM(B101:B105)</f>
        <v>26671</v>
      </c>
      <c r="C100" s="69">
        <f t="shared" ref="C100:M100" si="35">+SUM(C101:C105)</f>
        <v>26692</v>
      </c>
      <c r="D100" s="69">
        <f t="shared" si="35"/>
        <v>26717</v>
      </c>
      <c r="E100" s="69">
        <f t="shared" si="35"/>
        <v>0</v>
      </c>
      <c r="F100" s="69">
        <f t="shared" si="35"/>
        <v>0</v>
      </c>
      <c r="G100" s="69">
        <f t="shared" si="35"/>
        <v>0</v>
      </c>
      <c r="H100" s="69">
        <f t="shared" si="35"/>
        <v>0</v>
      </c>
      <c r="I100" s="69">
        <f t="shared" si="35"/>
        <v>0</v>
      </c>
      <c r="J100" s="69">
        <f t="shared" si="35"/>
        <v>0</v>
      </c>
      <c r="K100" s="69">
        <f t="shared" si="35"/>
        <v>0</v>
      </c>
      <c r="L100" s="69">
        <f t="shared" si="35"/>
        <v>0</v>
      </c>
      <c r="M100" s="69">
        <f t="shared" si="35"/>
        <v>0</v>
      </c>
      <c r="N100" s="69"/>
      <c r="O100" s="70"/>
      <c r="P100" s="41"/>
      <c r="Q100" s="41"/>
      <c r="R100" s="71"/>
    </row>
    <row r="101" spans="1:18" ht="15" x14ac:dyDescent="0.2">
      <c r="A101" s="28" t="s">
        <v>102</v>
      </c>
      <c r="B101" s="72">
        <v>25055</v>
      </c>
      <c r="C101" s="72">
        <v>25072</v>
      </c>
      <c r="D101" s="72">
        <v>25102</v>
      </c>
      <c r="E101" s="72"/>
      <c r="F101" s="72"/>
      <c r="G101" s="72"/>
      <c r="H101" s="72"/>
      <c r="I101" s="72"/>
      <c r="J101" s="72"/>
      <c r="K101" s="72"/>
      <c r="L101" s="72"/>
      <c r="M101" s="72"/>
      <c r="N101" s="73"/>
      <c r="O101" s="73"/>
      <c r="P101" s="27"/>
      <c r="Q101" s="27"/>
      <c r="R101" s="33"/>
    </row>
    <row r="102" spans="1:18" ht="15" x14ac:dyDescent="0.2">
      <c r="A102" s="28" t="s">
        <v>103</v>
      </c>
      <c r="B102" s="72">
        <v>1337</v>
      </c>
      <c r="C102" s="72">
        <v>1341</v>
      </c>
      <c r="D102" s="72">
        <v>1336</v>
      </c>
      <c r="E102" s="72"/>
      <c r="F102" s="72"/>
      <c r="G102" s="72"/>
      <c r="H102" s="72"/>
      <c r="I102" s="72"/>
      <c r="J102" s="72"/>
      <c r="K102" s="72"/>
      <c r="L102" s="72"/>
      <c r="M102" s="72"/>
      <c r="N102" s="73"/>
      <c r="O102" s="73"/>
      <c r="P102" s="27"/>
      <c r="Q102" s="27"/>
      <c r="R102" s="33"/>
    </row>
    <row r="103" spans="1:18" ht="15" x14ac:dyDescent="0.2">
      <c r="A103" s="28" t="s">
        <v>104</v>
      </c>
      <c r="B103" s="72">
        <v>49</v>
      </c>
      <c r="C103" s="72">
        <v>49</v>
      </c>
      <c r="D103" s="72">
        <v>49</v>
      </c>
      <c r="E103" s="72"/>
      <c r="F103" s="72"/>
      <c r="G103" s="72"/>
      <c r="H103" s="72"/>
      <c r="I103" s="72"/>
      <c r="J103" s="72"/>
      <c r="K103" s="72"/>
      <c r="L103" s="72"/>
      <c r="M103" s="72"/>
      <c r="N103" s="73"/>
      <c r="O103" s="73"/>
      <c r="P103" s="27"/>
      <c r="Q103" s="27"/>
      <c r="R103" s="33"/>
    </row>
    <row r="104" spans="1:18" ht="15" x14ac:dyDescent="0.2">
      <c r="A104" s="28" t="s">
        <v>105</v>
      </c>
      <c r="B104" s="72">
        <v>97</v>
      </c>
      <c r="C104" s="72">
        <v>97</v>
      </c>
      <c r="D104" s="72">
        <v>97</v>
      </c>
      <c r="E104" s="72"/>
      <c r="F104" s="72"/>
      <c r="G104" s="72"/>
      <c r="H104" s="72"/>
      <c r="I104" s="72"/>
      <c r="J104" s="72"/>
      <c r="K104" s="72"/>
      <c r="L104" s="72"/>
      <c r="M104" s="72"/>
      <c r="N104" s="73"/>
      <c r="O104" s="73"/>
      <c r="P104" s="27"/>
      <c r="Q104" s="27"/>
      <c r="R104" s="33"/>
    </row>
    <row r="105" spans="1:18" ht="15" x14ac:dyDescent="0.2">
      <c r="A105" s="28" t="s">
        <v>106</v>
      </c>
      <c r="B105" s="72">
        <v>133</v>
      </c>
      <c r="C105" s="72">
        <v>133</v>
      </c>
      <c r="D105" s="72">
        <v>133</v>
      </c>
      <c r="E105" s="72"/>
      <c r="F105" s="72"/>
      <c r="G105" s="72"/>
      <c r="H105" s="72"/>
      <c r="I105" s="72"/>
      <c r="J105" s="72"/>
      <c r="K105" s="72"/>
      <c r="L105" s="72"/>
      <c r="M105" s="72"/>
      <c r="N105" s="73"/>
      <c r="O105" s="73"/>
      <c r="P105" s="27"/>
      <c r="Q105" s="27"/>
      <c r="R105" s="33"/>
    </row>
    <row r="106" spans="1:18" ht="15.75" x14ac:dyDescent="0.2">
      <c r="A106" s="25" t="s">
        <v>107</v>
      </c>
      <c r="B106" s="69">
        <f>+SUM(B107:B111)</f>
        <v>20</v>
      </c>
      <c r="C106" s="69">
        <f t="shared" ref="C106:M106" si="36">+SUM(C107:C111)</f>
        <v>20</v>
      </c>
      <c r="D106" s="69">
        <f t="shared" si="36"/>
        <v>23</v>
      </c>
      <c r="E106" s="69">
        <f t="shared" si="36"/>
        <v>0</v>
      </c>
      <c r="F106" s="69">
        <f t="shared" si="36"/>
        <v>0</v>
      </c>
      <c r="G106" s="69">
        <f t="shared" si="36"/>
        <v>0</v>
      </c>
      <c r="H106" s="69">
        <f t="shared" si="36"/>
        <v>0</v>
      </c>
      <c r="I106" s="69">
        <f t="shared" si="36"/>
        <v>0</v>
      </c>
      <c r="J106" s="69">
        <f t="shared" si="36"/>
        <v>0</v>
      </c>
      <c r="K106" s="69">
        <f t="shared" si="36"/>
        <v>0</v>
      </c>
      <c r="L106" s="69">
        <f t="shared" si="36"/>
        <v>0</v>
      </c>
      <c r="M106" s="69">
        <f t="shared" si="36"/>
        <v>0</v>
      </c>
      <c r="N106" s="69"/>
      <c r="O106" s="70"/>
      <c r="P106" s="41"/>
      <c r="Q106" s="41"/>
      <c r="R106" s="71"/>
    </row>
    <row r="107" spans="1:18" ht="15" x14ac:dyDescent="0.2">
      <c r="A107" s="28" t="s">
        <v>108</v>
      </c>
      <c r="B107" s="72">
        <v>8</v>
      </c>
      <c r="C107" s="72">
        <v>8</v>
      </c>
      <c r="D107" s="72">
        <v>9</v>
      </c>
      <c r="E107" s="72"/>
      <c r="F107" s="72"/>
      <c r="G107" s="72"/>
      <c r="H107" s="72"/>
      <c r="I107" s="72"/>
      <c r="J107" s="72"/>
      <c r="K107" s="72"/>
      <c r="L107" s="72"/>
      <c r="M107" s="72"/>
      <c r="N107" s="73"/>
      <c r="O107" s="73"/>
      <c r="P107" s="27"/>
      <c r="Q107" s="27"/>
      <c r="R107" s="33"/>
    </row>
    <row r="108" spans="1:18" ht="15" x14ac:dyDescent="0.2">
      <c r="A108" s="28" t="s">
        <v>109</v>
      </c>
      <c r="B108" s="72">
        <v>12</v>
      </c>
      <c r="C108" s="72">
        <v>12</v>
      </c>
      <c r="D108" s="72">
        <v>14</v>
      </c>
      <c r="E108" s="72"/>
      <c r="F108" s="72"/>
      <c r="G108" s="72"/>
      <c r="H108" s="72"/>
      <c r="I108" s="72"/>
      <c r="J108" s="72"/>
      <c r="K108" s="72"/>
      <c r="L108" s="72"/>
      <c r="M108" s="72"/>
      <c r="N108" s="73"/>
      <c r="O108" s="73"/>
      <c r="P108" s="27"/>
      <c r="Q108" s="27"/>
      <c r="R108" s="33"/>
    </row>
    <row r="109" spans="1:18" ht="15" x14ac:dyDescent="0.2">
      <c r="A109" s="28" t="s">
        <v>110</v>
      </c>
      <c r="B109" s="72">
        <v>0</v>
      </c>
      <c r="C109" s="72">
        <v>0</v>
      </c>
      <c r="D109" s="72">
        <v>0</v>
      </c>
      <c r="E109" s="72"/>
      <c r="F109" s="72"/>
      <c r="G109" s="72"/>
      <c r="H109" s="72"/>
      <c r="I109" s="72"/>
      <c r="J109" s="72"/>
      <c r="K109" s="72"/>
      <c r="L109" s="72"/>
      <c r="M109" s="72"/>
      <c r="N109" s="73"/>
      <c r="O109" s="73"/>
      <c r="P109" s="27"/>
      <c r="Q109" s="27"/>
      <c r="R109" s="33"/>
    </row>
    <row r="110" spans="1:18" ht="15" x14ac:dyDescent="0.2">
      <c r="A110" s="28" t="s">
        <v>111</v>
      </c>
      <c r="B110" s="72">
        <v>0</v>
      </c>
      <c r="C110" s="72">
        <v>0</v>
      </c>
      <c r="D110" s="72">
        <v>0</v>
      </c>
      <c r="E110" s="72"/>
      <c r="F110" s="72"/>
      <c r="G110" s="72"/>
      <c r="H110" s="72"/>
      <c r="I110" s="72"/>
      <c r="J110" s="72"/>
      <c r="K110" s="72"/>
      <c r="L110" s="72"/>
      <c r="M110" s="72"/>
      <c r="N110" s="73"/>
      <c r="O110" s="73"/>
      <c r="P110" s="27"/>
      <c r="Q110" s="27"/>
      <c r="R110" s="33"/>
    </row>
    <row r="111" spans="1:18" ht="15" x14ac:dyDescent="0.2">
      <c r="A111" s="28" t="s">
        <v>112</v>
      </c>
      <c r="B111" s="72">
        <v>0</v>
      </c>
      <c r="C111" s="72">
        <v>0</v>
      </c>
      <c r="D111" s="72">
        <v>0</v>
      </c>
      <c r="E111" s="72"/>
      <c r="F111" s="72"/>
      <c r="G111" s="72"/>
      <c r="H111" s="72"/>
      <c r="I111" s="72"/>
      <c r="J111" s="72"/>
      <c r="K111" s="72"/>
      <c r="L111" s="72"/>
      <c r="M111" s="72"/>
      <c r="N111" s="73"/>
      <c r="O111" s="73"/>
      <c r="P111" s="27"/>
      <c r="Q111" s="27"/>
      <c r="R111" s="33"/>
    </row>
    <row r="112" spans="1:18" ht="15.75" x14ac:dyDescent="0.2">
      <c r="A112" s="21" t="s">
        <v>113</v>
      </c>
      <c r="B112" s="68">
        <f>B99*0.99</f>
        <v>26424.09</v>
      </c>
      <c r="C112" s="68">
        <f>C99*0.99</f>
        <v>26444.880000000001</v>
      </c>
      <c r="D112" s="68">
        <f>D99*0.99</f>
        <v>26472.6</v>
      </c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23"/>
      <c r="Q112" s="23"/>
      <c r="R112" s="24"/>
    </row>
    <row r="113" spans="1:18" ht="15" x14ac:dyDescent="0.2">
      <c r="A113" s="50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7"/>
      <c r="P113" s="27"/>
      <c r="Q113" s="27"/>
      <c r="R113" s="33"/>
    </row>
    <row r="114" spans="1:18" ht="23.25" x14ac:dyDescent="0.2">
      <c r="A114" s="65" t="s">
        <v>114</v>
      </c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26"/>
      <c r="O114" s="27"/>
      <c r="P114" s="27"/>
      <c r="Q114" s="27"/>
      <c r="R114" s="33"/>
    </row>
    <row r="115" spans="1:18" ht="15.75" x14ac:dyDescent="0.2">
      <c r="A115" s="21" t="s">
        <v>115</v>
      </c>
      <c r="B115" s="22">
        <f>+B116+B120+B121</f>
        <v>76119914.479999989</v>
      </c>
      <c r="C115" s="22">
        <f t="shared" ref="C115:M115" si="37">+C116+C120+C121</f>
        <v>76914337.930000007</v>
      </c>
      <c r="D115" s="22">
        <f t="shared" si="37"/>
        <v>77207461.61999999</v>
      </c>
      <c r="E115" s="22">
        <f t="shared" si="37"/>
        <v>0</v>
      </c>
      <c r="F115" s="22">
        <f t="shared" si="37"/>
        <v>0</v>
      </c>
      <c r="G115" s="22">
        <f t="shared" si="37"/>
        <v>0</v>
      </c>
      <c r="H115" s="22">
        <f t="shared" si="37"/>
        <v>0</v>
      </c>
      <c r="I115" s="22">
        <f t="shared" si="37"/>
        <v>0</v>
      </c>
      <c r="J115" s="22">
        <f t="shared" si="37"/>
        <v>0</v>
      </c>
      <c r="K115" s="22">
        <f t="shared" si="37"/>
        <v>0</v>
      </c>
      <c r="L115" s="22">
        <f t="shared" si="37"/>
        <v>0</v>
      </c>
      <c r="M115" s="22">
        <f t="shared" si="37"/>
        <v>0</v>
      </c>
      <c r="N115" s="22"/>
      <c r="O115" s="23"/>
      <c r="P115" s="23"/>
      <c r="Q115" s="23"/>
      <c r="R115" s="24"/>
    </row>
    <row r="116" spans="1:18" ht="15" x14ac:dyDescent="0.2">
      <c r="A116" s="38" t="s">
        <v>116</v>
      </c>
      <c r="B116" s="26">
        <f>+SUM(B117:B119)</f>
        <v>35296030.579999998</v>
      </c>
      <c r="C116" s="26">
        <f t="shared" ref="C116:M116" si="38">+SUM(C117:C119)</f>
        <v>35894058.010000005</v>
      </c>
      <c r="D116" s="26">
        <f t="shared" si="38"/>
        <v>35984787.959999993</v>
      </c>
      <c r="E116" s="26">
        <f t="shared" si="38"/>
        <v>0</v>
      </c>
      <c r="F116" s="26">
        <f t="shared" si="38"/>
        <v>0</v>
      </c>
      <c r="G116" s="26">
        <f t="shared" si="38"/>
        <v>0</v>
      </c>
      <c r="H116" s="26">
        <f t="shared" si="38"/>
        <v>0</v>
      </c>
      <c r="I116" s="26">
        <f t="shared" si="38"/>
        <v>0</v>
      </c>
      <c r="J116" s="26">
        <f t="shared" si="38"/>
        <v>0</v>
      </c>
      <c r="K116" s="26">
        <f t="shared" si="38"/>
        <v>0</v>
      </c>
      <c r="L116" s="26">
        <f t="shared" si="38"/>
        <v>0</v>
      </c>
      <c r="M116" s="26">
        <f t="shared" si="38"/>
        <v>0</v>
      </c>
      <c r="N116" s="26"/>
      <c r="O116" s="27"/>
      <c r="P116" s="27"/>
      <c r="Q116" s="27"/>
      <c r="R116" s="33"/>
    </row>
    <row r="117" spans="1:18" ht="15" x14ac:dyDescent="0.2">
      <c r="A117" s="28" t="s">
        <v>117</v>
      </c>
      <c r="B117" s="42">
        <v>30835868.640000001</v>
      </c>
      <c r="C117" s="42">
        <v>31345815.07</v>
      </c>
      <c r="D117" s="42">
        <v>31396897.73</v>
      </c>
      <c r="E117" s="42"/>
      <c r="F117" s="42"/>
      <c r="G117" s="31"/>
      <c r="H117" s="31"/>
      <c r="I117" s="31"/>
      <c r="J117" s="31"/>
      <c r="K117" s="31"/>
      <c r="L117" s="31"/>
      <c r="M117" s="31"/>
      <c r="N117" s="27"/>
      <c r="O117" s="27"/>
      <c r="P117" s="27"/>
      <c r="Q117" s="27"/>
      <c r="R117" s="33"/>
    </row>
    <row r="118" spans="1:18" ht="15" x14ac:dyDescent="0.2">
      <c r="A118" s="28" t="s">
        <v>118</v>
      </c>
      <c r="B118" s="42">
        <v>4355345.6100000003</v>
      </c>
      <c r="C118" s="42">
        <v>4429082.5999999996</v>
      </c>
      <c r="D118" s="42">
        <v>4469615.82</v>
      </c>
      <c r="E118" s="31"/>
      <c r="F118" s="42"/>
      <c r="G118" s="31"/>
      <c r="H118" s="31"/>
      <c r="I118" s="31"/>
      <c r="J118" s="31"/>
      <c r="K118" s="31"/>
      <c r="L118" s="31"/>
      <c r="M118" s="31"/>
      <c r="N118" s="27"/>
      <c r="O118" s="27"/>
      <c r="P118" s="27"/>
      <c r="Q118" s="27"/>
      <c r="R118" s="33"/>
    </row>
    <row r="119" spans="1:18" ht="15" x14ac:dyDescent="0.2">
      <c r="A119" s="28" t="s">
        <v>119</v>
      </c>
      <c r="B119" s="42">
        <v>104816.33</v>
      </c>
      <c r="C119" s="42">
        <v>119160.34</v>
      </c>
      <c r="D119" s="42">
        <v>118274.41</v>
      </c>
      <c r="E119" s="42"/>
      <c r="F119" s="42"/>
      <c r="G119" s="31"/>
      <c r="H119" s="31"/>
      <c r="I119" s="31"/>
      <c r="J119" s="31"/>
      <c r="K119" s="31"/>
      <c r="L119" s="31"/>
      <c r="M119" s="31"/>
      <c r="N119" s="27"/>
      <c r="O119" s="27"/>
      <c r="P119" s="27"/>
      <c r="Q119" s="27"/>
      <c r="R119" s="33"/>
    </row>
    <row r="120" spans="1:18" ht="15" x14ac:dyDescent="0.2">
      <c r="A120" s="38" t="s">
        <v>120</v>
      </c>
      <c r="B120" s="42">
        <v>26842357.859999999</v>
      </c>
      <c r="C120" s="42">
        <v>26947262.969999999</v>
      </c>
      <c r="D120" s="31">
        <v>27055207.32</v>
      </c>
      <c r="E120" s="42"/>
      <c r="F120" s="42"/>
      <c r="G120" s="31"/>
      <c r="H120" s="31"/>
      <c r="I120" s="31"/>
      <c r="J120" s="31"/>
      <c r="K120" s="31"/>
      <c r="L120" s="31"/>
      <c r="M120" s="31"/>
      <c r="N120" s="27"/>
      <c r="O120" s="27"/>
      <c r="P120" s="27"/>
      <c r="Q120" s="27"/>
      <c r="R120" s="33"/>
    </row>
    <row r="121" spans="1:18" ht="15" x14ac:dyDescent="0.2">
      <c r="A121" s="38" t="s">
        <v>121</v>
      </c>
      <c r="B121" s="42">
        <v>13981526.039999999</v>
      </c>
      <c r="C121" s="42">
        <v>14073016.949999999</v>
      </c>
      <c r="D121" s="42">
        <v>14167466.34</v>
      </c>
      <c r="E121" s="42"/>
      <c r="F121" s="42"/>
      <c r="G121" s="31"/>
      <c r="H121" s="31"/>
      <c r="I121" s="31"/>
      <c r="J121" s="31"/>
      <c r="K121" s="31"/>
      <c r="L121" s="31"/>
      <c r="M121" s="31"/>
      <c r="N121" s="27"/>
      <c r="O121" s="27"/>
      <c r="P121" s="27"/>
      <c r="Q121" s="27"/>
      <c r="R121" s="33"/>
    </row>
    <row r="122" spans="1:18" ht="15" x14ac:dyDescent="0.2">
      <c r="A122" s="38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7"/>
      <c r="P122" s="27"/>
      <c r="Q122" s="27"/>
      <c r="R122" s="33"/>
    </row>
    <row r="123" spans="1:18" ht="15.75" x14ac:dyDescent="0.2">
      <c r="A123" s="74" t="s">
        <v>122</v>
      </c>
      <c r="B123" s="75">
        <f>+SUM(B124:B127)</f>
        <v>8331</v>
      </c>
      <c r="C123" s="75">
        <f t="shared" ref="C123:M123" si="39">+SUM(C124:C127)</f>
        <v>8497</v>
      </c>
      <c r="D123" s="75">
        <f t="shared" si="39"/>
        <v>8302</v>
      </c>
      <c r="E123" s="75">
        <f t="shared" si="39"/>
        <v>0</v>
      </c>
      <c r="F123" s="75">
        <f t="shared" si="39"/>
        <v>0</v>
      </c>
      <c r="G123" s="75">
        <f t="shared" si="39"/>
        <v>0</v>
      </c>
      <c r="H123" s="75">
        <f t="shared" si="39"/>
        <v>0</v>
      </c>
      <c r="I123" s="75">
        <f t="shared" si="39"/>
        <v>0</v>
      </c>
      <c r="J123" s="75">
        <f t="shared" si="39"/>
        <v>0</v>
      </c>
      <c r="K123" s="75">
        <f t="shared" si="39"/>
        <v>0</v>
      </c>
      <c r="L123" s="75">
        <f t="shared" si="39"/>
        <v>0</v>
      </c>
      <c r="M123" s="75">
        <f t="shared" si="39"/>
        <v>0</v>
      </c>
      <c r="N123" s="26"/>
      <c r="O123" s="27"/>
      <c r="P123" s="27"/>
      <c r="Q123" s="27"/>
      <c r="R123" s="33"/>
    </row>
    <row r="124" spans="1:18" ht="15" x14ac:dyDescent="0.2">
      <c r="A124" s="38" t="s">
        <v>123</v>
      </c>
      <c r="B124" s="72">
        <v>4618</v>
      </c>
      <c r="C124" s="72">
        <v>4588</v>
      </c>
      <c r="D124" s="72">
        <v>4494</v>
      </c>
      <c r="E124" s="72"/>
      <c r="F124" s="72"/>
      <c r="G124" s="72"/>
      <c r="H124" s="72"/>
      <c r="I124" s="72"/>
      <c r="J124" s="72"/>
      <c r="K124" s="72"/>
      <c r="L124" s="72"/>
      <c r="M124" s="72"/>
      <c r="N124" s="73"/>
      <c r="O124" s="73"/>
      <c r="P124" s="73"/>
      <c r="Q124" s="27"/>
      <c r="R124" s="33"/>
    </row>
    <row r="125" spans="1:18" ht="15" x14ac:dyDescent="0.2">
      <c r="A125" s="38" t="s">
        <v>124</v>
      </c>
      <c r="B125" s="72">
        <v>1346</v>
      </c>
      <c r="C125" s="72">
        <v>1524</v>
      </c>
      <c r="D125" s="72">
        <v>1425</v>
      </c>
      <c r="E125" s="72"/>
      <c r="F125" s="72"/>
      <c r="G125" s="72"/>
      <c r="H125" s="72"/>
      <c r="I125" s="72"/>
      <c r="J125" s="72"/>
      <c r="K125" s="72"/>
      <c r="L125" s="72"/>
      <c r="M125" s="72"/>
      <c r="N125" s="73"/>
      <c r="O125" s="73"/>
      <c r="P125" s="73"/>
      <c r="Q125" s="27"/>
      <c r="R125" s="33"/>
    </row>
    <row r="126" spans="1:18" ht="15" x14ac:dyDescent="0.2">
      <c r="A126" s="38" t="s">
        <v>125</v>
      </c>
      <c r="B126" s="72">
        <v>573</v>
      </c>
      <c r="C126" s="72">
        <v>592</v>
      </c>
      <c r="D126" s="72">
        <v>609</v>
      </c>
      <c r="E126" s="72"/>
      <c r="F126" s="72"/>
      <c r="G126" s="72"/>
      <c r="H126" s="72"/>
      <c r="I126" s="72"/>
      <c r="J126" s="72"/>
      <c r="K126" s="72"/>
      <c r="L126" s="72"/>
      <c r="M126" s="72"/>
      <c r="N126" s="73"/>
      <c r="O126" s="73"/>
      <c r="P126" s="73"/>
      <c r="Q126" s="27"/>
      <c r="R126" s="33"/>
    </row>
    <row r="127" spans="1:18" ht="15" x14ac:dyDescent="0.2">
      <c r="A127" s="38" t="s">
        <v>126</v>
      </c>
      <c r="B127" s="72">
        <v>1794</v>
      </c>
      <c r="C127" s="72">
        <v>1793</v>
      </c>
      <c r="D127" s="72">
        <v>1774</v>
      </c>
      <c r="E127" s="72"/>
      <c r="F127" s="72"/>
      <c r="G127" s="72"/>
      <c r="H127" s="72"/>
      <c r="I127" s="72"/>
      <c r="J127" s="72"/>
      <c r="K127" s="72"/>
      <c r="L127" s="72"/>
      <c r="M127" s="72"/>
      <c r="N127" s="73"/>
      <c r="O127" s="73"/>
      <c r="P127" s="73"/>
      <c r="Q127" s="27"/>
      <c r="R127" s="33"/>
    </row>
    <row r="128" spans="1:18" ht="15" x14ac:dyDescent="0.2">
      <c r="A128" s="38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7"/>
      <c r="P128" s="27"/>
      <c r="Q128" s="27"/>
      <c r="R128" s="33"/>
    </row>
    <row r="129" spans="1:18" ht="15.75" x14ac:dyDescent="0.2">
      <c r="A129" s="74" t="s">
        <v>127</v>
      </c>
      <c r="B129" s="75">
        <f>SUM(B130:B134)</f>
        <v>26671</v>
      </c>
      <c r="C129" s="75">
        <f t="shared" ref="C129:M129" si="40">SUM(C130:C134)</f>
        <v>26692</v>
      </c>
      <c r="D129" s="75">
        <f t="shared" si="40"/>
        <v>26717</v>
      </c>
      <c r="E129" s="75">
        <f t="shared" si="40"/>
        <v>0</v>
      </c>
      <c r="F129" s="75">
        <f t="shared" si="40"/>
        <v>0</v>
      </c>
      <c r="G129" s="75">
        <f t="shared" si="40"/>
        <v>0</v>
      </c>
      <c r="H129" s="75">
        <f t="shared" si="40"/>
        <v>0</v>
      </c>
      <c r="I129" s="75">
        <f t="shared" si="40"/>
        <v>0</v>
      </c>
      <c r="J129" s="75">
        <f t="shared" si="40"/>
        <v>0</v>
      </c>
      <c r="K129" s="75">
        <f t="shared" si="40"/>
        <v>0</v>
      </c>
      <c r="L129" s="75">
        <f t="shared" si="40"/>
        <v>0</v>
      </c>
      <c r="M129" s="75">
        <f t="shared" si="40"/>
        <v>0</v>
      </c>
      <c r="N129" s="26"/>
      <c r="O129" s="27"/>
      <c r="P129" s="27"/>
      <c r="Q129" s="27"/>
      <c r="R129" s="33"/>
    </row>
    <row r="130" spans="1:18" ht="15" x14ac:dyDescent="0.2">
      <c r="A130" s="38" t="s">
        <v>128</v>
      </c>
      <c r="B130" s="31">
        <v>4754</v>
      </c>
      <c r="C130" s="31">
        <v>4661</v>
      </c>
      <c r="D130" s="31">
        <v>4434</v>
      </c>
      <c r="E130" s="31"/>
      <c r="F130" s="31"/>
      <c r="G130" s="31"/>
      <c r="H130" s="31"/>
      <c r="I130" s="31"/>
      <c r="J130" s="31"/>
      <c r="K130" s="31"/>
      <c r="L130" s="31"/>
      <c r="M130" s="31"/>
      <c r="N130" s="27"/>
      <c r="O130" s="27"/>
      <c r="P130" s="27"/>
      <c r="Q130" s="27"/>
      <c r="R130" s="33"/>
    </row>
    <row r="131" spans="1:18" ht="15" x14ac:dyDescent="0.2">
      <c r="A131" s="38" t="s">
        <v>129</v>
      </c>
      <c r="B131" s="31">
        <v>9237</v>
      </c>
      <c r="C131" s="31">
        <v>10833</v>
      </c>
      <c r="D131" s="31">
        <v>10766</v>
      </c>
      <c r="E131" s="31"/>
      <c r="F131" s="31"/>
      <c r="G131" s="31"/>
      <c r="H131" s="31"/>
      <c r="I131" s="31"/>
      <c r="J131" s="31"/>
      <c r="K131" s="31"/>
      <c r="L131" s="31"/>
      <c r="M131" s="31"/>
      <c r="N131" s="27"/>
      <c r="O131" s="27"/>
      <c r="P131" s="27"/>
      <c r="Q131" s="27"/>
      <c r="R131" s="33"/>
    </row>
    <row r="132" spans="1:18" ht="15" x14ac:dyDescent="0.2">
      <c r="A132" s="38" t="s">
        <v>130</v>
      </c>
      <c r="B132" s="31">
        <v>5600</v>
      </c>
      <c r="C132" s="31">
        <v>5492</v>
      </c>
      <c r="D132" s="31">
        <v>5785</v>
      </c>
      <c r="E132" s="31"/>
      <c r="F132" s="31"/>
      <c r="G132" s="31"/>
      <c r="H132" s="31"/>
      <c r="I132" s="31"/>
      <c r="J132" s="31"/>
      <c r="K132" s="31"/>
      <c r="L132" s="31"/>
      <c r="M132" s="31"/>
      <c r="N132" s="27"/>
      <c r="O132" s="27"/>
      <c r="P132" s="27"/>
      <c r="Q132" s="27"/>
      <c r="R132" s="33"/>
    </row>
    <row r="133" spans="1:18" ht="15" x14ac:dyDescent="0.2">
      <c r="A133" s="38" t="s">
        <v>131</v>
      </c>
      <c r="B133" s="31">
        <v>3518</v>
      </c>
      <c r="C133" s="31">
        <v>3060</v>
      </c>
      <c r="D133" s="31">
        <v>3162</v>
      </c>
      <c r="E133" s="31"/>
      <c r="F133" s="31"/>
      <c r="G133" s="31"/>
      <c r="H133" s="31"/>
      <c r="I133" s="31"/>
      <c r="J133" s="31"/>
      <c r="K133" s="31"/>
      <c r="L133" s="31"/>
      <c r="M133" s="31"/>
      <c r="N133" s="27"/>
      <c r="O133" s="27"/>
      <c r="P133" s="27"/>
      <c r="Q133" s="27"/>
      <c r="R133" s="33"/>
    </row>
    <row r="134" spans="1:18" ht="15" x14ac:dyDescent="0.2">
      <c r="A134" s="76" t="s">
        <v>132</v>
      </c>
      <c r="B134" s="30">
        <f>3843-281</f>
        <v>3562</v>
      </c>
      <c r="C134" s="30">
        <v>2646</v>
      </c>
      <c r="D134" s="30">
        <v>2570</v>
      </c>
      <c r="E134" s="30"/>
      <c r="F134" s="30"/>
      <c r="G134" s="30"/>
      <c r="H134" s="30"/>
      <c r="I134" s="30"/>
      <c r="J134" s="30"/>
      <c r="K134" s="30"/>
      <c r="L134" s="30"/>
      <c r="M134" s="30"/>
      <c r="N134" s="26"/>
      <c r="O134" s="27"/>
      <c r="P134" s="27"/>
      <c r="Q134" s="27"/>
      <c r="R134" s="33"/>
    </row>
    <row r="135" spans="1:18" ht="15.75" x14ac:dyDescent="0.2">
      <c r="A135" s="25" t="s">
        <v>133</v>
      </c>
      <c r="B135" s="26">
        <f>+B129-B100</f>
        <v>0</v>
      </c>
      <c r="C135" s="26">
        <f>+C129-C100</f>
        <v>0</v>
      </c>
      <c r="D135" s="26">
        <f t="shared" ref="D135:M135" si="41">+D129-D100</f>
        <v>0</v>
      </c>
      <c r="E135" s="26">
        <f t="shared" si="41"/>
        <v>0</v>
      </c>
      <c r="F135" s="26">
        <f t="shared" si="41"/>
        <v>0</v>
      </c>
      <c r="G135" s="26">
        <f t="shared" si="41"/>
        <v>0</v>
      </c>
      <c r="H135" s="26">
        <f t="shared" si="41"/>
        <v>0</v>
      </c>
      <c r="I135" s="26">
        <f t="shared" si="41"/>
        <v>0</v>
      </c>
      <c r="J135" s="26">
        <f t="shared" si="41"/>
        <v>0</v>
      </c>
      <c r="K135" s="26">
        <f t="shared" si="41"/>
        <v>0</v>
      </c>
      <c r="L135" s="26">
        <f t="shared" si="41"/>
        <v>0</v>
      </c>
      <c r="M135" s="26">
        <f t="shared" si="41"/>
        <v>0</v>
      </c>
      <c r="N135" s="26"/>
      <c r="O135" s="27"/>
      <c r="P135" s="27"/>
      <c r="Q135" s="27"/>
      <c r="R135" s="33"/>
    </row>
    <row r="136" spans="1:18" ht="15.75" x14ac:dyDescent="0.2">
      <c r="A136" s="25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7"/>
      <c r="P136" s="27"/>
      <c r="Q136" s="27"/>
      <c r="R136" s="33"/>
    </row>
    <row r="137" spans="1:18" ht="15.75" x14ac:dyDescent="0.2">
      <c r="A137" s="74" t="s">
        <v>134</v>
      </c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26"/>
      <c r="O137" s="27"/>
      <c r="P137" s="27"/>
      <c r="Q137" s="27"/>
      <c r="R137" s="33"/>
    </row>
    <row r="138" spans="1:18" ht="15" x14ac:dyDescent="0.2">
      <c r="A138" s="38" t="s">
        <v>135</v>
      </c>
      <c r="B138" s="31">
        <v>263.42</v>
      </c>
      <c r="C138" s="31">
        <f>B138*1.015</f>
        <v>267.37129999999996</v>
      </c>
      <c r="D138" s="31">
        <f>C138*1.015</f>
        <v>271.38186949999994</v>
      </c>
      <c r="E138" s="31"/>
      <c r="F138" s="31"/>
      <c r="G138" s="31"/>
      <c r="H138" s="31"/>
      <c r="I138" s="31"/>
      <c r="J138" s="31"/>
      <c r="K138" s="31"/>
      <c r="L138" s="31"/>
      <c r="M138" s="31"/>
      <c r="N138" s="27"/>
      <c r="O138" s="27"/>
      <c r="P138" s="27"/>
      <c r="Q138" s="27"/>
      <c r="R138" s="33"/>
    </row>
    <row r="139" spans="1:18" ht="15" x14ac:dyDescent="0.2">
      <c r="A139" s="38" t="s">
        <v>136</v>
      </c>
      <c r="B139" s="31">
        <v>293.3</v>
      </c>
      <c r="C139" s="31">
        <f t="shared" ref="C139:D140" si="42">B139*1.015</f>
        <v>297.6995</v>
      </c>
      <c r="D139" s="31">
        <f t="shared" si="42"/>
        <v>302.16499249999998</v>
      </c>
      <c r="E139" s="31"/>
      <c r="F139" s="31"/>
      <c r="G139" s="31"/>
      <c r="H139" s="31"/>
      <c r="I139" s="31"/>
      <c r="J139" s="31"/>
      <c r="K139" s="31"/>
      <c r="L139" s="31"/>
      <c r="M139" s="31"/>
      <c r="N139" s="27"/>
      <c r="O139" s="27"/>
      <c r="P139" s="27"/>
      <c r="Q139" s="27"/>
      <c r="R139" s="33"/>
    </row>
    <row r="140" spans="1:18" ht="15" x14ac:dyDescent="0.2">
      <c r="A140" s="38" t="s">
        <v>137</v>
      </c>
      <c r="B140" s="31">
        <v>364.57</v>
      </c>
      <c r="C140" s="31">
        <f t="shared" si="42"/>
        <v>370.03854999999993</v>
      </c>
      <c r="D140" s="31">
        <f t="shared" si="42"/>
        <v>375.58912824999987</v>
      </c>
      <c r="E140" s="31"/>
      <c r="F140" s="31"/>
      <c r="G140" s="31"/>
      <c r="H140" s="31"/>
      <c r="I140" s="31"/>
      <c r="J140" s="31"/>
      <c r="K140" s="31"/>
      <c r="L140" s="31"/>
      <c r="M140" s="31"/>
      <c r="N140" s="27"/>
      <c r="O140" s="27"/>
      <c r="P140" s="27"/>
      <c r="Q140" s="27"/>
      <c r="R140" s="33"/>
    </row>
    <row r="141" spans="1:18" ht="15" x14ac:dyDescent="0.2">
      <c r="A141" s="50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7"/>
      <c r="P141" s="27"/>
      <c r="Q141" s="27"/>
      <c r="R141" s="33"/>
    </row>
    <row r="142" spans="1:18" ht="23.25" x14ac:dyDescent="0.2">
      <c r="A142" s="65" t="s">
        <v>138</v>
      </c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26"/>
      <c r="O142" s="27"/>
      <c r="P142" s="27"/>
      <c r="Q142" s="27"/>
      <c r="R142" s="33"/>
    </row>
    <row r="143" spans="1:18" ht="15.75" x14ac:dyDescent="0.2">
      <c r="A143" s="74" t="s">
        <v>139</v>
      </c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22"/>
      <c r="O143" s="23"/>
      <c r="P143" s="23"/>
      <c r="Q143" s="23"/>
      <c r="R143" s="24"/>
    </row>
    <row r="144" spans="1:18" ht="15" x14ac:dyDescent="0.2">
      <c r="A144" s="38" t="s">
        <v>139</v>
      </c>
      <c r="B144" s="78">
        <f>+B146/B145</f>
        <v>0.99</v>
      </c>
      <c r="C144" s="79">
        <f>+C146/C145</f>
        <v>0.99</v>
      </c>
      <c r="D144" s="79">
        <f t="shared" ref="D144:M144" si="43">+D146/D145</f>
        <v>0.99</v>
      </c>
      <c r="E144" s="79" t="e">
        <f t="shared" si="43"/>
        <v>#DIV/0!</v>
      </c>
      <c r="F144" s="79" t="e">
        <f t="shared" si="43"/>
        <v>#DIV/0!</v>
      </c>
      <c r="G144" s="79" t="e">
        <f t="shared" si="43"/>
        <v>#DIV/0!</v>
      </c>
      <c r="H144" s="79" t="e">
        <f t="shared" si="43"/>
        <v>#DIV/0!</v>
      </c>
      <c r="I144" s="79" t="e">
        <f t="shared" si="43"/>
        <v>#DIV/0!</v>
      </c>
      <c r="J144" s="79" t="e">
        <f t="shared" si="43"/>
        <v>#DIV/0!</v>
      </c>
      <c r="K144" s="79" t="e">
        <f t="shared" si="43"/>
        <v>#DIV/0!</v>
      </c>
      <c r="L144" s="79" t="e">
        <f t="shared" si="43"/>
        <v>#DIV/0!</v>
      </c>
      <c r="M144" s="79" t="e">
        <f t="shared" si="43"/>
        <v>#DIV/0!</v>
      </c>
      <c r="N144" s="79"/>
      <c r="O144" s="80"/>
      <c r="P144" s="80"/>
      <c r="Q144" s="80"/>
      <c r="R144" s="33"/>
    </row>
    <row r="145" spans="1:18" ht="15" x14ac:dyDescent="0.2">
      <c r="A145" s="38" t="s">
        <v>140</v>
      </c>
      <c r="B145" s="72">
        <v>62038</v>
      </c>
      <c r="C145" s="72">
        <v>62038</v>
      </c>
      <c r="D145" s="72">
        <v>62038</v>
      </c>
      <c r="E145" s="72"/>
      <c r="F145" s="72"/>
      <c r="G145" s="72"/>
      <c r="H145" s="72"/>
      <c r="I145" s="72"/>
      <c r="J145" s="72"/>
      <c r="K145" s="72"/>
      <c r="L145" s="72"/>
      <c r="M145" s="72"/>
      <c r="N145" s="73"/>
      <c r="O145" s="73"/>
      <c r="P145" s="27"/>
      <c r="Q145" s="27"/>
      <c r="R145" s="33"/>
    </row>
    <row r="146" spans="1:18" ht="15" x14ac:dyDescent="0.2">
      <c r="A146" s="38" t="s">
        <v>141</v>
      </c>
      <c r="B146" s="72">
        <f>B145*0.99</f>
        <v>61417.62</v>
      </c>
      <c r="C146" s="72">
        <f>C145*0.99</f>
        <v>61417.62</v>
      </c>
      <c r="D146" s="72">
        <v>61417.62</v>
      </c>
      <c r="E146" s="72"/>
      <c r="F146" s="72"/>
      <c r="G146" s="72"/>
      <c r="H146" s="72"/>
      <c r="I146" s="72"/>
      <c r="J146" s="72"/>
      <c r="K146" s="72"/>
      <c r="L146" s="72"/>
      <c r="M146" s="72"/>
      <c r="N146" s="73"/>
      <c r="O146" s="73"/>
      <c r="P146" s="27"/>
      <c r="Q146" s="27"/>
      <c r="R146" s="33"/>
    </row>
    <row r="147" spans="1:18" ht="15" x14ac:dyDescent="0.2">
      <c r="A147" s="38" t="s">
        <v>142</v>
      </c>
      <c r="B147" s="72">
        <f>B145*0.97</f>
        <v>60176.86</v>
      </c>
      <c r="C147" s="72">
        <f>C145*0.97</f>
        <v>60176.86</v>
      </c>
      <c r="D147" s="72">
        <v>60176.86</v>
      </c>
      <c r="E147" s="72"/>
      <c r="F147" s="72"/>
      <c r="G147" s="72"/>
      <c r="H147" s="72"/>
      <c r="I147" s="72"/>
      <c r="J147" s="72"/>
      <c r="K147" s="72"/>
      <c r="L147" s="72"/>
      <c r="M147" s="72"/>
      <c r="N147" s="73"/>
      <c r="O147" s="73"/>
      <c r="P147" s="27"/>
      <c r="Q147" s="27"/>
      <c r="R147" s="33"/>
    </row>
    <row r="148" spans="1:18" ht="15" x14ac:dyDescent="0.2">
      <c r="A148" s="76" t="s">
        <v>143</v>
      </c>
      <c r="B148" s="72">
        <v>0</v>
      </c>
      <c r="C148" s="72">
        <v>0</v>
      </c>
      <c r="D148" s="72">
        <v>0</v>
      </c>
      <c r="E148" s="72"/>
      <c r="F148" s="72"/>
      <c r="G148" s="72"/>
      <c r="H148" s="72"/>
      <c r="I148" s="72"/>
      <c r="J148" s="72"/>
      <c r="K148" s="72"/>
      <c r="L148" s="72"/>
      <c r="M148" s="72"/>
      <c r="N148" s="73"/>
      <c r="O148" s="73"/>
      <c r="P148" s="27"/>
      <c r="Q148" s="27"/>
      <c r="R148" s="33"/>
    </row>
    <row r="149" spans="1:18" ht="15" x14ac:dyDescent="0.2">
      <c r="A149" s="38" t="s">
        <v>144</v>
      </c>
      <c r="B149" s="72">
        <v>19603</v>
      </c>
      <c r="C149" s="72">
        <v>19525</v>
      </c>
      <c r="D149" s="72">
        <v>19761</v>
      </c>
      <c r="E149" s="72"/>
      <c r="F149" s="72"/>
      <c r="G149" s="72"/>
      <c r="H149" s="72"/>
      <c r="I149" s="72"/>
      <c r="J149" s="72"/>
      <c r="K149" s="72"/>
      <c r="L149" s="72"/>
      <c r="M149" s="72"/>
      <c r="N149" s="73"/>
      <c r="O149" s="73"/>
      <c r="P149" s="27"/>
      <c r="Q149" s="27"/>
      <c r="R149" s="33"/>
    </row>
    <row r="150" spans="1:18" ht="15" x14ac:dyDescent="0.2">
      <c r="A150" s="38" t="s">
        <v>145</v>
      </c>
      <c r="B150" s="72">
        <v>4933</v>
      </c>
      <c r="C150" s="72">
        <v>4972</v>
      </c>
      <c r="D150" s="72">
        <v>5010</v>
      </c>
      <c r="E150" s="72"/>
      <c r="F150" s="72"/>
      <c r="G150" s="72"/>
      <c r="H150" s="72"/>
      <c r="I150" s="72"/>
      <c r="J150" s="72"/>
      <c r="K150" s="72"/>
      <c r="L150" s="72"/>
      <c r="M150" s="72"/>
      <c r="N150" s="73"/>
      <c r="O150" s="73"/>
      <c r="P150" s="27"/>
      <c r="Q150" s="27"/>
      <c r="R150" s="33"/>
    </row>
    <row r="151" spans="1:18" ht="15" x14ac:dyDescent="0.2">
      <c r="A151" s="38" t="s">
        <v>146</v>
      </c>
      <c r="B151" s="31">
        <v>1.2</v>
      </c>
      <c r="C151" s="31">
        <v>1.2</v>
      </c>
      <c r="D151" s="31">
        <v>1.2</v>
      </c>
      <c r="E151" s="31"/>
      <c r="F151" s="31"/>
      <c r="G151" s="72"/>
      <c r="H151" s="72"/>
      <c r="I151" s="72"/>
      <c r="J151" s="72"/>
      <c r="K151" s="72"/>
      <c r="L151" s="72"/>
      <c r="M151" s="72"/>
      <c r="N151" s="73"/>
      <c r="O151" s="73"/>
      <c r="P151" s="27"/>
      <c r="Q151" s="27"/>
      <c r="R151" s="33"/>
    </row>
    <row r="152" spans="1:18" ht="15" x14ac:dyDescent="0.2">
      <c r="A152" s="38" t="s">
        <v>147</v>
      </c>
      <c r="B152" s="31">
        <v>1.5</v>
      </c>
      <c r="C152" s="31">
        <v>1.5</v>
      </c>
      <c r="D152" s="31">
        <v>1.5</v>
      </c>
      <c r="E152" s="31"/>
      <c r="F152" s="31"/>
      <c r="G152" s="72"/>
      <c r="H152" s="72"/>
      <c r="I152" s="72"/>
      <c r="J152" s="72"/>
      <c r="K152" s="72"/>
      <c r="L152" s="72"/>
      <c r="M152" s="72"/>
      <c r="N152" s="73"/>
      <c r="O152" s="73"/>
      <c r="P152" s="27"/>
      <c r="Q152" s="27"/>
      <c r="R152" s="33"/>
    </row>
    <row r="153" spans="1:18" ht="15" x14ac:dyDescent="0.2">
      <c r="A153" s="38" t="s">
        <v>148</v>
      </c>
      <c r="B153" s="31">
        <v>1.7</v>
      </c>
      <c r="C153" s="31">
        <v>1.7</v>
      </c>
      <c r="D153" s="31">
        <v>1.7</v>
      </c>
      <c r="E153" s="31"/>
      <c r="F153" s="31"/>
      <c r="G153" s="72"/>
      <c r="H153" s="72"/>
      <c r="I153" s="72"/>
      <c r="J153" s="72"/>
      <c r="K153" s="72"/>
      <c r="L153" s="72"/>
      <c r="M153" s="72"/>
      <c r="N153" s="73"/>
      <c r="O153" s="73"/>
      <c r="P153" s="27"/>
      <c r="Q153" s="27"/>
      <c r="R153" s="33"/>
    </row>
    <row r="154" spans="1:18" ht="15" x14ac:dyDescent="0.2">
      <c r="A154" s="38" t="s">
        <v>149</v>
      </c>
      <c r="B154" s="81">
        <v>0</v>
      </c>
      <c r="C154" s="81">
        <v>0</v>
      </c>
      <c r="D154" s="72">
        <v>0</v>
      </c>
      <c r="E154" s="72"/>
      <c r="F154" s="81"/>
      <c r="G154" s="81"/>
      <c r="H154" s="81"/>
      <c r="I154" s="81"/>
      <c r="J154" s="81"/>
      <c r="K154" s="81"/>
      <c r="L154" s="81"/>
      <c r="M154" s="81"/>
      <c r="N154" s="73"/>
      <c r="O154" s="73"/>
      <c r="P154" s="27"/>
      <c r="Q154" s="27"/>
      <c r="R154" s="33"/>
    </row>
    <row r="155" spans="1:18" ht="15" x14ac:dyDescent="0.2">
      <c r="A155" s="38" t="s">
        <v>150</v>
      </c>
      <c r="B155" s="31">
        <v>273.63400000000001</v>
      </c>
      <c r="C155" s="31">
        <f>B155</f>
        <v>273.63400000000001</v>
      </c>
      <c r="D155" s="72">
        <f>C155</f>
        <v>273.63400000000001</v>
      </c>
      <c r="E155" s="72"/>
      <c r="F155" s="81"/>
      <c r="G155" s="81"/>
      <c r="H155" s="81"/>
      <c r="I155" s="81"/>
      <c r="J155" s="81"/>
      <c r="K155" s="81"/>
      <c r="L155" s="81"/>
      <c r="M155" s="81"/>
      <c r="N155" s="73"/>
      <c r="O155" s="73"/>
      <c r="P155" s="27"/>
      <c r="Q155" s="27"/>
      <c r="R155" s="33"/>
    </row>
    <row r="156" spans="1:18" ht="15.75" x14ac:dyDescent="0.2">
      <c r="A156" s="82" t="s">
        <v>151</v>
      </c>
      <c r="B156" s="27">
        <f>SUM(B157:B159)</f>
        <v>27007</v>
      </c>
      <c r="C156" s="27">
        <f t="shared" ref="C156:M156" si="44">SUM(C157:C159)</f>
        <v>26705</v>
      </c>
      <c r="D156" s="27">
        <f t="shared" si="44"/>
        <v>26754</v>
      </c>
      <c r="E156" s="27">
        <f t="shared" si="44"/>
        <v>0</v>
      </c>
      <c r="F156" s="27">
        <f t="shared" si="44"/>
        <v>0</v>
      </c>
      <c r="G156" s="27">
        <f t="shared" si="44"/>
        <v>0</v>
      </c>
      <c r="H156" s="27">
        <f t="shared" si="44"/>
        <v>0</v>
      </c>
      <c r="I156" s="27">
        <f t="shared" si="44"/>
        <v>0</v>
      </c>
      <c r="J156" s="27">
        <f t="shared" si="44"/>
        <v>0</v>
      </c>
      <c r="K156" s="27">
        <f t="shared" si="44"/>
        <v>0</v>
      </c>
      <c r="L156" s="27">
        <f t="shared" si="44"/>
        <v>0</v>
      </c>
      <c r="M156" s="27">
        <f t="shared" si="44"/>
        <v>0</v>
      </c>
      <c r="N156" s="73"/>
      <c r="O156" s="73"/>
      <c r="P156" s="27"/>
      <c r="Q156" s="27"/>
      <c r="R156" s="33"/>
    </row>
    <row r="157" spans="1:18" ht="15" x14ac:dyDescent="0.2">
      <c r="A157" s="38" t="s">
        <v>152</v>
      </c>
      <c r="B157" s="72">
        <v>26362</v>
      </c>
      <c r="C157" s="72">
        <v>25984</v>
      </c>
      <c r="D157" s="72">
        <v>26042</v>
      </c>
      <c r="E157" s="72"/>
      <c r="F157" s="72"/>
      <c r="G157" s="72"/>
      <c r="H157" s="72"/>
      <c r="I157" s="72"/>
      <c r="J157" s="72"/>
      <c r="K157" s="72"/>
      <c r="L157" s="72"/>
      <c r="M157" s="72"/>
      <c r="N157" s="73"/>
      <c r="O157" s="73"/>
      <c r="P157" s="27"/>
      <c r="Q157" s="27"/>
      <c r="R157" s="33"/>
    </row>
    <row r="158" spans="1:18" ht="15" x14ac:dyDescent="0.2">
      <c r="A158" s="38" t="s">
        <v>153</v>
      </c>
      <c r="B158" s="72">
        <v>590</v>
      </c>
      <c r="C158" s="72">
        <v>689</v>
      </c>
      <c r="D158" s="72">
        <v>661</v>
      </c>
      <c r="E158" s="72"/>
      <c r="F158" s="72"/>
      <c r="G158" s="72"/>
      <c r="H158" s="72"/>
      <c r="I158" s="72"/>
      <c r="J158" s="72"/>
      <c r="K158" s="72"/>
      <c r="L158" s="72"/>
      <c r="M158" s="72"/>
      <c r="N158" s="73"/>
      <c r="O158" s="73"/>
      <c r="P158" s="27"/>
      <c r="Q158" s="27"/>
      <c r="R158" s="33"/>
    </row>
    <row r="159" spans="1:18" ht="15" x14ac:dyDescent="0.2">
      <c r="A159" s="38" t="s">
        <v>154</v>
      </c>
      <c r="B159" s="72">
        <v>55</v>
      </c>
      <c r="C159" s="72">
        <v>32</v>
      </c>
      <c r="D159" s="72">
        <v>51</v>
      </c>
      <c r="E159" s="72"/>
      <c r="F159" s="72"/>
      <c r="G159" s="72"/>
      <c r="H159" s="72"/>
      <c r="I159" s="72"/>
      <c r="J159" s="72"/>
      <c r="K159" s="72"/>
      <c r="L159" s="72"/>
      <c r="M159" s="72"/>
      <c r="N159" s="73"/>
      <c r="O159" s="73"/>
      <c r="P159" s="27"/>
      <c r="Q159" s="27"/>
      <c r="R159" s="33"/>
    </row>
    <row r="160" spans="1:18" ht="15" x14ac:dyDescent="0.2">
      <c r="A160" s="38" t="s">
        <v>155</v>
      </c>
      <c r="B160" s="72">
        <v>170</v>
      </c>
      <c r="C160" s="72">
        <v>208</v>
      </c>
      <c r="D160" s="72">
        <v>247</v>
      </c>
      <c r="E160" s="72"/>
      <c r="F160" s="72"/>
      <c r="G160" s="72"/>
      <c r="H160" s="72"/>
      <c r="I160" s="72"/>
      <c r="J160" s="72"/>
      <c r="K160" s="72"/>
      <c r="L160" s="72"/>
      <c r="M160" s="72"/>
      <c r="N160" s="73"/>
      <c r="O160" s="73"/>
      <c r="P160" s="27"/>
      <c r="Q160" s="27"/>
      <c r="R160" s="33"/>
    </row>
    <row r="161" spans="1:18" ht="15" x14ac:dyDescent="0.2">
      <c r="A161" s="38" t="s">
        <v>156</v>
      </c>
      <c r="B161" s="72">
        <v>13</v>
      </c>
      <c r="C161" s="72">
        <v>13</v>
      </c>
      <c r="D161" s="72">
        <v>13</v>
      </c>
      <c r="E161" s="72"/>
      <c r="F161" s="72"/>
      <c r="G161" s="72"/>
      <c r="H161" s="72"/>
      <c r="I161" s="72"/>
      <c r="J161" s="72"/>
      <c r="K161" s="72"/>
      <c r="L161" s="72"/>
      <c r="M161" s="72"/>
      <c r="N161" s="73"/>
      <c r="O161" s="73"/>
      <c r="P161" s="27"/>
      <c r="Q161" s="27"/>
      <c r="R161" s="33"/>
    </row>
    <row r="162" spans="1:18" ht="15" x14ac:dyDescent="0.2">
      <c r="A162" s="38" t="s">
        <v>157</v>
      </c>
      <c r="B162" s="72">
        <v>0</v>
      </c>
      <c r="C162" s="72">
        <v>0</v>
      </c>
      <c r="D162" s="72">
        <v>0</v>
      </c>
      <c r="E162" s="72"/>
      <c r="F162" s="72"/>
      <c r="G162" s="72"/>
      <c r="H162" s="72"/>
      <c r="I162" s="72"/>
      <c r="J162" s="72"/>
      <c r="K162" s="72"/>
      <c r="L162" s="72"/>
      <c r="M162" s="72"/>
      <c r="N162" s="73"/>
      <c r="O162" s="73"/>
      <c r="P162" s="27"/>
      <c r="Q162" s="27"/>
      <c r="R162" s="33"/>
    </row>
    <row r="163" spans="1:18" ht="15" x14ac:dyDescent="0.2">
      <c r="A163" s="38" t="s">
        <v>158</v>
      </c>
      <c r="B163" s="72">
        <v>0</v>
      </c>
      <c r="C163" s="72">
        <v>0</v>
      </c>
      <c r="D163" s="72">
        <v>0</v>
      </c>
      <c r="E163" s="72"/>
      <c r="F163" s="72"/>
      <c r="G163" s="72"/>
      <c r="H163" s="72"/>
      <c r="I163" s="72"/>
      <c r="J163" s="72"/>
      <c r="K163" s="72"/>
      <c r="L163" s="72"/>
      <c r="M163" s="72"/>
      <c r="N163" s="73"/>
      <c r="O163" s="73"/>
      <c r="P163" s="27"/>
      <c r="Q163" s="27"/>
      <c r="R163" s="33"/>
    </row>
    <row r="164" spans="1:18" ht="15.75" x14ac:dyDescent="0.2">
      <c r="A164" s="82" t="s">
        <v>159</v>
      </c>
      <c r="B164" s="83">
        <f t="shared" ref="B164:M164" si="45">SUM(B165:B169)</f>
        <v>13</v>
      </c>
      <c r="C164" s="83">
        <f t="shared" si="45"/>
        <v>13</v>
      </c>
      <c r="D164" s="83">
        <f t="shared" si="45"/>
        <v>13</v>
      </c>
      <c r="E164" s="83">
        <f t="shared" si="45"/>
        <v>0</v>
      </c>
      <c r="F164" s="83">
        <f t="shared" si="45"/>
        <v>0</v>
      </c>
      <c r="G164" s="83">
        <f t="shared" si="45"/>
        <v>0</v>
      </c>
      <c r="H164" s="83">
        <f t="shared" si="45"/>
        <v>0</v>
      </c>
      <c r="I164" s="83">
        <f t="shared" si="45"/>
        <v>0</v>
      </c>
      <c r="J164" s="83">
        <f t="shared" si="45"/>
        <v>0</v>
      </c>
      <c r="K164" s="83">
        <f t="shared" si="45"/>
        <v>0</v>
      </c>
      <c r="L164" s="83">
        <f t="shared" si="45"/>
        <v>0</v>
      </c>
      <c r="M164" s="83">
        <f t="shared" si="45"/>
        <v>0</v>
      </c>
      <c r="N164" s="83"/>
      <c r="O164" s="73"/>
      <c r="P164" s="27"/>
      <c r="Q164" s="27"/>
      <c r="R164" s="33"/>
    </row>
    <row r="165" spans="1:18" ht="15" x14ac:dyDescent="0.2">
      <c r="A165" s="38" t="s">
        <v>160</v>
      </c>
      <c r="B165" s="72">
        <v>13</v>
      </c>
      <c r="C165" s="72">
        <v>13</v>
      </c>
      <c r="D165" s="72">
        <v>13</v>
      </c>
      <c r="E165" s="72"/>
      <c r="F165" s="72"/>
      <c r="G165" s="72"/>
      <c r="H165" s="72"/>
      <c r="I165" s="72"/>
      <c r="J165" s="72"/>
      <c r="K165" s="72"/>
      <c r="L165" s="72"/>
      <c r="M165" s="72"/>
      <c r="N165" s="73"/>
      <c r="O165" s="73"/>
      <c r="P165" s="27"/>
      <c r="Q165" s="27"/>
      <c r="R165" s="33"/>
    </row>
    <row r="166" spans="1:18" ht="15" x14ac:dyDescent="0.2">
      <c r="A166" s="38" t="s">
        <v>161</v>
      </c>
      <c r="B166" s="72">
        <v>0</v>
      </c>
      <c r="C166" s="72">
        <v>0</v>
      </c>
      <c r="D166" s="72">
        <v>0</v>
      </c>
      <c r="E166" s="72"/>
      <c r="F166" s="72"/>
      <c r="G166" s="72"/>
      <c r="H166" s="72"/>
      <c r="I166" s="72"/>
      <c r="J166" s="72"/>
      <c r="K166" s="72"/>
      <c r="L166" s="72"/>
      <c r="M166" s="72"/>
      <c r="N166" s="73"/>
      <c r="O166" s="73"/>
      <c r="P166" s="27"/>
      <c r="Q166" s="27"/>
      <c r="R166" s="33"/>
    </row>
    <row r="167" spans="1:18" ht="15" x14ac:dyDescent="0.2">
      <c r="A167" s="38" t="s">
        <v>162</v>
      </c>
      <c r="B167" s="72">
        <v>0</v>
      </c>
      <c r="C167" s="72">
        <v>0</v>
      </c>
      <c r="D167" s="72">
        <v>0</v>
      </c>
      <c r="E167" s="72"/>
      <c r="F167" s="72"/>
      <c r="G167" s="72"/>
      <c r="H167" s="72"/>
      <c r="I167" s="72"/>
      <c r="J167" s="72"/>
      <c r="K167" s="72"/>
      <c r="L167" s="72"/>
      <c r="M167" s="72"/>
      <c r="N167" s="73"/>
      <c r="O167" s="73"/>
      <c r="P167" s="27"/>
      <c r="Q167" s="27"/>
      <c r="R167" s="33"/>
    </row>
    <row r="168" spans="1:18" ht="15" x14ac:dyDescent="0.2">
      <c r="A168" s="38" t="s">
        <v>163</v>
      </c>
      <c r="B168" s="84">
        <v>0</v>
      </c>
      <c r="C168" s="72">
        <v>0</v>
      </c>
      <c r="D168" s="72">
        <v>0</v>
      </c>
      <c r="E168" s="72"/>
      <c r="F168" s="72"/>
      <c r="G168" s="72"/>
      <c r="H168" s="72"/>
      <c r="I168" s="72"/>
      <c r="J168" s="72"/>
      <c r="K168" s="72"/>
      <c r="L168" s="72"/>
      <c r="M168" s="72"/>
      <c r="N168" s="73"/>
      <c r="O168" s="73"/>
      <c r="P168" s="27"/>
      <c r="Q168" s="27"/>
      <c r="R168" s="33"/>
    </row>
    <row r="169" spans="1:18" ht="15" x14ac:dyDescent="0.2">
      <c r="A169" s="38" t="s">
        <v>164</v>
      </c>
      <c r="B169" s="72">
        <v>0</v>
      </c>
      <c r="C169" s="72">
        <v>0</v>
      </c>
      <c r="D169" s="72">
        <v>0</v>
      </c>
      <c r="E169" s="72"/>
      <c r="F169" s="72"/>
      <c r="G169" s="72"/>
      <c r="H169" s="72"/>
      <c r="I169" s="72"/>
      <c r="J169" s="72"/>
      <c r="K169" s="72"/>
      <c r="L169" s="72"/>
      <c r="M169" s="72"/>
      <c r="N169" s="73"/>
      <c r="O169" s="73"/>
      <c r="P169" s="27"/>
      <c r="Q169" s="27"/>
      <c r="R169" s="33"/>
    </row>
    <row r="170" spans="1:18" ht="15" x14ac:dyDescent="0.2">
      <c r="A170" s="76" t="s">
        <v>165</v>
      </c>
      <c r="B170" s="72">
        <v>13</v>
      </c>
      <c r="C170" s="72">
        <v>13</v>
      </c>
      <c r="D170" s="72">
        <v>13</v>
      </c>
      <c r="E170" s="72"/>
      <c r="F170" s="72"/>
      <c r="G170" s="72"/>
      <c r="H170" s="72"/>
      <c r="I170" s="72"/>
      <c r="J170" s="72"/>
      <c r="K170" s="72"/>
      <c r="L170" s="72"/>
      <c r="M170" s="72"/>
      <c r="N170" s="73"/>
      <c r="O170" s="73"/>
      <c r="P170" s="27"/>
      <c r="Q170" s="27"/>
      <c r="R170" s="33"/>
    </row>
    <row r="171" spans="1:18" ht="15" x14ac:dyDescent="0.2">
      <c r="A171" s="38" t="s">
        <v>166</v>
      </c>
      <c r="B171" s="85">
        <f>+B204/B155</f>
        <v>0.45681457713588219</v>
      </c>
      <c r="C171" s="86">
        <f t="shared" ref="C171:M171" si="46">+C204/C155</f>
        <v>0.43488747743335987</v>
      </c>
      <c r="D171" s="86">
        <f t="shared" si="46"/>
        <v>0.52625039286053632</v>
      </c>
      <c r="E171" s="86" t="e">
        <f t="shared" si="46"/>
        <v>#DIV/0!</v>
      </c>
      <c r="F171" s="86" t="e">
        <f t="shared" si="46"/>
        <v>#DIV/0!</v>
      </c>
      <c r="G171" s="86" t="e">
        <f t="shared" si="46"/>
        <v>#DIV/0!</v>
      </c>
      <c r="H171" s="86" t="e">
        <f t="shared" si="46"/>
        <v>#DIV/0!</v>
      </c>
      <c r="I171" s="86" t="e">
        <f t="shared" si="46"/>
        <v>#DIV/0!</v>
      </c>
      <c r="J171" s="86" t="e">
        <f t="shared" si="46"/>
        <v>#DIV/0!</v>
      </c>
      <c r="K171" s="86" t="e">
        <f t="shared" si="46"/>
        <v>#DIV/0!</v>
      </c>
      <c r="L171" s="86" t="e">
        <f t="shared" si="46"/>
        <v>#DIV/0!</v>
      </c>
      <c r="M171" s="86" t="e">
        <f t="shared" si="46"/>
        <v>#DIV/0!</v>
      </c>
      <c r="N171" s="83"/>
      <c r="O171" s="73"/>
      <c r="P171" s="27"/>
      <c r="Q171" s="27"/>
      <c r="R171" s="33"/>
    </row>
    <row r="172" spans="1:18" ht="15" x14ac:dyDescent="0.2">
      <c r="A172" s="50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7"/>
      <c r="P172" s="27"/>
      <c r="Q172" s="27"/>
      <c r="R172" s="33"/>
    </row>
    <row r="173" spans="1:18" ht="23.25" x14ac:dyDescent="0.2">
      <c r="A173" s="65" t="s">
        <v>167</v>
      </c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26"/>
      <c r="O173" s="27"/>
      <c r="P173" s="27"/>
      <c r="Q173" s="27"/>
      <c r="R173" s="33"/>
    </row>
    <row r="174" spans="1:18" ht="15.75" x14ac:dyDescent="0.2">
      <c r="A174" s="21" t="s">
        <v>168</v>
      </c>
      <c r="B174" s="67">
        <f>+B175+B178+B181+B184+B187+B190+B193+B196</f>
        <v>112</v>
      </c>
      <c r="C174" s="67">
        <f t="shared" ref="C174:L174" si="47">+C175+C178+C181+C184+C187+C190+C193+C196</f>
        <v>112</v>
      </c>
      <c r="D174" s="67">
        <f t="shared" si="47"/>
        <v>112</v>
      </c>
      <c r="E174" s="67">
        <f t="shared" si="47"/>
        <v>0</v>
      </c>
      <c r="F174" s="67">
        <f t="shared" si="47"/>
        <v>0</v>
      </c>
      <c r="G174" s="67">
        <f t="shared" si="47"/>
        <v>0</v>
      </c>
      <c r="H174" s="67">
        <f t="shared" si="47"/>
        <v>0</v>
      </c>
      <c r="I174" s="67">
        <f t="shared" si="47"/>
        <v>0</v>
      </c>
      <c r="J174" s="67">
        <f t="shared" si="47"/>
        <v>0</v>
      </c>
      <c r="K174" s="67">
        <f t="shared" si="47"/>
        <v>0</v>
      </c>
      <c r="L174" s="67">
        <f t="shared" si="47"/>
        <v>0</v>
      </c>
      <c r="M174" s="67">
        <f>+M175+M178+M181+M184+M187+M190+M193+M196</f>
        <v>0</v>
      </c>
      <c r="N174" s="67"/>
      <c r="O174" s="68"/>
      <c r="P174" s="23"/>
      <c r="Q174" s="23"/>
      <c r="R174" s="24"/>
    </row>
    <row r="175" spans="1:18" ht="15" x14ac:dyDescent="0.2">
      <c r="A175" s="87" t="s">
        <v>169</v>
      </c>
      <c r="B175" s="83">
        <f t="shared" ref="B175:M175" si="48">B176+B177</f>
        <v>3</v>
      </c>
      <c r="C175" s="83">
        <f t="shared" si="48"/>
        <v>3</v>
      </c>
      <c r="D175" s="83">
        <f t="shared" si="48"/>
        <v>3</v>
      </c>
      <c r="E175" s="83">
        <f t="shared" si="48"/>
        <v>0</v>
      </c>
      <c r="F175" s="83">
        <f t="shared" si="48"/>
        <v>0</v>
      </c>
      <c r="G175" s="83">
        <f t="shared" si="48"/>
        <v>0</v>
      </c>
      <c r="H175" s="83">
        <f t="shared" si="48"/>
        <v>0</v>
      </c>
      <c r="I175" s="83">
        <f t="shared" si="48"/>
        <v>0</v>
      </c>
      <c r="J175" s="83">
        <f t="shared" si="48"/>
        <v>0</v>
      </c>
      <c r="K175" s="83">
        <f t="shared" si="48"/>
        <v>0</v>
      </c>
      <c r="L175" s="83">
        <f t="shared" si="48"/>
        <v>0</v>
      </c>
      <c r="M175" s="83">
        <f t="shared" si="48"/>
        <v>0</v>
      </c>
      <c r="N175" s="83"/>
      <c r="O175" s="73"/>
      <c r="P175" s="27"/>
      <c r="Q175" s="27"/>
      <c r="R175" s="33"/>
    </row>
    <row r="176" spans="1:18" ht="15" x14ac:dyDescent="0.2">
      <c r="A176" s="87" t="s">
        <v>170</v>
      </c>
      <c r="B176" s="72">
        <v>3</v>
      </c>
      <c r="C176" s="72">
        <v>3</v>
      </c>
      <c r="D176" s="72">
        <v>3</v>
      </c>
      <c r="E176" s="72"/>
      <c r="F176" s="72"/>
      <c r="G176" s="72"/>
      <c r="H176" s="72"/>
      <c r="I176" s="72"/>
      <c r="J176" s="72"/>
      <c r="K176" s="72"/>
      <c r="L176" s="72"/>
      <c r="M176" s="72"/>
      <c r="N176" s="73"/>
      <c r="O176" s="73"/>
      <c r="P176" s="27"/>
      <c r="Q176" s="27"/>
      <c r="R176" s="33"/>
    </row>
    <row r="177" spans="1:18" ht="15" x14ac:dyDescent="0.2">
      <c r="A177" s="87" t="s">
        <v>171</v>
      </c>
      <c r="B177" s="72">
        <v>0</v>
      </c>
      <c r="C177" s="72">
        <v>0</v>
      </c>
      <c r="D177" s="72">
        <v>0</v>
      </c>
      <c r="E177" s="72"/>
      <c r="F177" s="72"/>
      <c r="G177" s="72"/>
      <c r="H177" s="72"/>
      <c r="I177" s="72"/>
      <c r="J177" s="72"/>
      <c r="K177" s="72"/>
      <c r="L177" s="72"/>
      <c r="M177" s="72"/>
      <c r="N177" s="73"/>
      <c r="O177" s="73"/>
      <c r="P177" s="27"/>
      <c r="Q177" s="27"/>
      <c r="R177" s="33"/>
    </row>
    <row r="178" spans="1:18" ht="15" x14ac:dyDescent="0.2">
      <c r="A178" s="87" t="s">
        <v>172</v>
      </c>
      <c r="B178" s="83">
        <f t="shared" ref="B178:M178" si="49">B179+B180</f>
        <v>17</v>
      </c>
      <c r="C178" s="83">
        <f t="shared" si="49"/>
        <v>17</v>
      </c>
      <c r="D178" s="83">
        <f t="shared" si="49"/>
        <v>17</v>
      </c>
      <c r="E178" s="83">
        <f t="shared" si="49"/>
        <v>0</v>
      </c>
      <c r="F178" s="83">
        <f t="shared" si="49"/>
        <v>0</v>
      </c>
      <c r="G178" s="83">
        <f t="shared" si="49"/>
        <v>0</v>
      </c>
      <c r="H178" s="83">
        <f t="shared" si="49"/>
        <v>0</v>
      </c>
      <c r="I178" s="83">
        <f t="shared" si="49"/>
        <v>0</v>
      </c>
      <c r="J178" s="83">
        <f t="shared" si="49"/>
        <v>0</v>
      </c>
      <c r="K178" s="83">
        <f t="shared" si="49"/>
        <v>0</v>
      </c>
      <c r="L178" s="83">
        <f t="shared" si="49"/>
        <v>0</v>
      </c>
      <c r="M178" s="83">
        <f t="shared" si="49"/>
        <v>0</v>
      </c>
      <c r="N178" s="83"/>
      <c r="O178" s="73"/>
      <c r="P178" s="27"/>
      <c r="Q178" s="27"/>
      <c r="R178" s="33"/>
    </row>
    <row r="179" spans="1:18" ht="15" x14ac:dyDescent="0.2">
      <c r="A179" s="87" t="s">
        <v>170</v>
      </c>
      <c r="B179" s="72">
        <v>7</v>
      </c>
      <c r="C179" s="72">
        <v>7</v>
      </c>
      <c r="D179" s="72">
        <v>7</v>
      </c>
      <c r="E179" s="72"/>
      <c r="F179" s="72"/>
      <c r="G179" s="72"/>
      <c r="H179" s="72"/>
      <c r="I179" s="72"/>
      <c r="J179" s="72"/>
      <c r="K179" s="72"/>
      <c r="L179" s="72"/>
      <c r="M179" s="72"/>
      <c r="N179" s="83"/>
      <c r="O179" s="73"/>
      <c r="P179" s="27"/>
      <c r="Q179" s="27"/>
      <c r="R179" s="33"/>
    </row>
    <row r="180" spans="1:18" ht="15" x14ac:dyDescent="0.2">
      <c r="A180" s="87" t="s">
        <v>171</v>
      </c>
      <c r="B180" s="72">
        <v>10</v>
      </c>
      <c r="C180" s="72">
        <v>10</v>
      </c>
      <c r="D180" s="72">
        <v>10</v>
      </c>
      <c r="E180" s="72"/>
      <c r="F180" s="72"/>
      <c r="G180" s="72"/>
      <c r="H180" s="72"/>
      <c r="I180" s="72"/>
      <c r="J180" s="72"/>
      <c r="K180" s="72"/>
      <c r="L180" s="72"/>
      <c r="M180" s="72"/>
      <c r="N180" s="73"/>
      <c r="O180" s="73"/>
      <c r="P180" s="27"/>
      <c r="Q180" s="27"/>
      <c r="R180" s="33"/>
    </row>
    <row r="181" spans="1:18" ht="15" x14ac:dyDescent="0.2">
      <c r="A181" s="87" t="s">
        <v>173</v>
      </c>
      <c r="B181" s="83">
        <f t="shared" ref="B181:M181" si="50">B182+B183</f>
        <v>53</v>
      </c>
      <c r="C181" s="83">
        <f t="shared" si="50"/>
        <v>53</v>
      </c>
      <c r="D181" s="83">
        <f t="shared" si="50"/>
        <v>53</v>
      </c>
      <c r="E181" s="83">
        <f t="shared" si="50"/>
        <v>0</v>
      </c>
      <c r="F181" s="83">
        <f t="shared" si="50"/>
        <v>0</v>
      </c>
      <c r="G181" s="83">
        <f t="shared" si="50"/>
        <v>0</v>
      </c>
      <c r="H181" s="83">
        <f t="shared" si="50"/>
        <v>0</v>
      </c>
      <c r="I181" s="83">
        <f t="shared" si="50"/>
        <v>0</v>
      </c>
      <c r="J181" s="83">
        <f t="shared" si="50"/>
        <v>0</v>
      </c>
      <c r="K181" s="83">
        <f t="shared" si="50"/>
        <v>0</v>
      </c>
      <c r="L181" s="83">
        <f t="shared" si="50"/>
        <v>0</v>
      </c>
      <c r="M181" s="83">
        <f t="shared" si="50"/>
        <v>0</v>
      </c>
      <c r="N181" s="83"/>
      <c r="O181" s="73"/>
      <c r="P181" s="27"/>
      <c r="Q181" s="27"/>
      <c r="R181" s="33"/>
    </row>
    <row r="182" spans="1:18" ht="15" x14ac:dyDescent="0.2">
      <c r="A182" s="87" t="s">
        <v>170</v>
      </c>
      <c r="B182" s="72">
        <v>8</v>
      </c>
      <c r="C182" s="72">
        <v>8</v>
      </c>
      <c r="D182" s="72">
        <v>8</v>
      </c>
      <c r="E182" s="72"/>
      <c r="F182" s="72"/>
      <c r="G182" s="72"/>
      <c r="H182" s="72"/>
      <c r="I182" s="72"/>
      <c r="J182" s="72"/>
      <c r="K182" s="72"/>
      <c r="L182" s="72"/>
      <c r="M182" s="72"/>
      <c r="N182" s="73"/>
      <c r="O182" s="73"/>
      <c r="P182" s="27"/>
      <c r="Q182" s="27"/>
      <c r="R182" s="33"/>
    </row>
    <row r="183" spans="1:18" ht="15" x14ac:dyDescent="0.2">
      <c r="A183" s="87" t="s">
        <v>171</v>
      </c>
      <c r="B183" s="72">
        <v>45</v>
      </c>
      <c r="C183" s="72">
        <v>45</v>
      </c>
      <c r="D183" s="72">
        <v>45</v>
      </c>
      <c r="E183" s="72"/>
      <c r="F183" s="72"/>
      <c r="G183" s="72"/>
      <c r="H183" s="72"/>
      <c r="I183" s="72"/>
      <c r="J183" s="72"/>
      <c r="K183" s="72"/>
      <c r="L183" s="72"/>
      <c r="M183" s="72"/>
      <c r="N183" s="73"/>
      <c r="O183" s="73"/>
      <c r="P183" s="27"/>
      <c r="Q183" s="27"/>
      <c r="R183" s="33"/>
    </row>
    <row r="184" spans="1:18" ht="15" x14ac:dyDescent="0.2">
      <c r="A184" s="87" t="s">
        <v>174</v>
      </c>
      <c r="B184" s="83">
        <f t="shared" ref="B184:M184" si="51">B185+B186</f>
        <v>25</v>
      </c>
      <c r="C184" s="83">
        <f t="shared" si="51"/>
        <v>25</v>
      </c>
      <c r="D184" s="83">
        <f t="shared" si="51"/>
        <v>25</v>
      </c>
      <c r="E184" s="83">
        <f t="shared" si="51"/>
        <v>0</v>
      </c>
      <c r="F184" s="83">
        <f t="shared" si="51"/>
        <v>0</v>
      </c>
      <c r="G184" s="83">
        <f t="shared" si="51"/>
        <v>0</v>
      </c>
      <c r="H184" s="83">
        <f t="shared" si="51"/>
        <v>0</v>
      </c>
      <c r="I184" s="83">
        <f t="shared" si="51"/>
        <v>0</v>
      </c>
      <c r="J184" s="83">
        <f t="shared" si="51"/>
        <v>0</v>
      </c>
      <c r="K184" s="83">
        <f t="shared" si="51"/>
        <v>0</v>
      </c>
      <c r="L184" s="83">
        <f t="shared" si="51"/>
        <v>0</v>
      </c>
      <c r="M184" s="83">
        <f t="shared" si="51"/>
        <v>0</v>
      </c>
      <c r="N184" s="73"/>
      <c r="O184" s="73"/>
      <c r="P184" s="27"/>
      <c r="Q184" s="27"/>
      <c r="R184" s="33"/>
    </row>
    <row r="185" spans="1:18" ht="15" x14ac:dyDescent="0.2">
      <c r="A185" s="87" t="s">
        <v>170</v>
      </c>
      <c r="B185" s="72">
        <v>5</v>
      </c>
      <c r="C185" s="72">
        <v>5</v>
      </c>
      <c r="D185" s="72">
        <v>5</v>
      </c>
      <c r="E185" s="72"/>
      <c r="F185" s="72"/>
      <c r="G185" s="72"/>
      <c r="H185" s="72"/>
      <c r="I185" s="72"/>
      <c r="J185" s="72"/>
      <c r="K185" s="72"/>
      <c r="L185" s="72"/>
      <c r="M185" s="72"/>
      <c r="N185" s="73"/>
      <c r="O185" s="73"/>
      <c r="P185" s="27"/>
      <c r="Q185" s="27"/>
      <c r="R185" s="33"/>
    </row>
    <row r="186" spans="1:18" ht="15" x14ac:dyDescent="0.2">
      <c r="A186" s="87" t="s">
        <v>171</v>
      </c>
      <c r="B186" s="72">
        <v>20</v>
      </c>
      <c r="C186" s="72">
        <v>20</v>
      </c>
      <c r="D186" s="72">
        <v>20</v>
      </c>
      <c r="E186" s="72"/>
      <c r="F186" s="72"/>
      <c r="G186" s="72"/>
      <c r="H186" s="72"/>
      <c r="I186" s="72"/>
      <c r="J186" s="72"/>
      <c r="K186" s="72"/>
      <c r="L186" s="72"/>
      <c r="M186" s="72"/>
      <c r="N186" s="73"/>
      <c r="O186" s="73"/>
      <c r="P186" s="27"/>
      <c r="Q186" s="27"/>
      <c r="R186" s="33"/>
    </row>
    <row r="187" spans="1:18" ht="15" x14ac:dyDescent="0.2">
      <c r="A187" s="87" t="s">
        <v>175</v>
      </c>
      <c r="B187" s="83">
        <f t="shared" ref="B187:M187" si="52">B188+B189</f>
        <v>0</v>
      </c>
      <c r="C187" s="83">
        <f t="shared" si="52"/>
        <v>0</v>
      </c>
      <c r="D187" s="83">
        <f t="shared" si="52"/>
        <v>0</v>
      </c>
      <c r="E187" s="83">
        <f t="shared" si="52"/>
        <v>0</v>
      </c>
      <c r="F187" s="83">
        <f t="shared" si="52"/>
        <v>0</v>
      </c>
      <c r="G187" s="83">
        <f t="shared" si="52"/>
        <v>0</v>
      </c>
      <c r="H187" s="83">
        <f t="shared" si="52"/>
        <v>0</v>
      </c>
      <c r="I187" s="83">
        <f t="shared" si="52"/>
        <v>0</v>
      </c>
      <c r="J187" s="83">
        <f t="shared" si="52"/>
        <v>0</v>
      </c>
      <c r="K187" s="83">
        <f t="shared" si="52"/>
        <v>0</v>
      </c>
      <c r="L187" s="83">
        <f t="shared" si="52"/>
        <v>0</v>
      </c>
      <c r="M187" s="83">
        <f t="shared" si="52"/>
        <v>0</v>
      </c>
      <c r="N187" s="73"/>
      <c r="O187" s="73"/>
      <c r="P187" s="27"/>
      <c r="Q187" s="27"/>
      <c r="R187" s="33"/>
    </row>
    <row r="188" spans="1:18" ht="15" x14ac:dyDescent="0.2">
      <c r="A188" s="87" t="s">
        <v>170</v>
      </c>
      <c r="B188" s="72">
        <v>0</v>
      </c>
      <c r="C188" s="72">
        <v>0</v>
      </c>
      <c r="D188" s="72">
        <v>0</v>
      </c>
      <c r="E188" s="72"/>
      <c r="F188" s="72"/>
      <c r="G188" s="72"/>
      <c r="H188" s="72"/>
      <c r="I188" s="72"/>
      <c r="J188" s="72"/>
      <c r="K188" s="72"/>
      <c r="L188" s="72"/>
      <c r="M188" s="72"/>
      <c r="N188" s="73"/>
      <c r="O188" s="73"/>
      <c r="P188" s="27"/>
      <c r="Q188" s="27"/>
      <c r="R188" s="33"/>
    </row>
    <row r="189" spans="1:18" ht="15" x14ac:dyDescent="0.2">
      <c r="A189" s="87" t="s">
        <v>171</v>
      </c>
      <c r="B189" s="72">
        <v>0</v>
      </c>
      <c r="C189" s="72">
        <v>0</v>
      </c>
      <c r="D189" s="72">
        <v>0</v>
      </c>
      <c r="E189" s="72"/>
      <c r="F189" s="72"/>
      <c r="G189" s="72"/>
      <c r="H189" s="72"/>
      <c r="I189" s="72"/>
      <c r="J189" s="72"/>
      <c r="K189" s="72"/>
      <c r="L189" s="72"/>
      <c r="M189" s="72"/>
      <c r="N189" s="73"/>
      <c r="O189" s="73"/>
      <c r="P189" s="27"/>
      <c r="Q189" s="27"/>
      <c r="R189" s="33"/>
    </row>
    <row r="190" spans="1:18" ht="15" x14ac:dyDescent="0.2">
      <c r="A190" s="87" t="s">
        <v>176</v>
      </c>
      <c r="B190" s="83">
        <f t="shared" ref="B190:M190" si="53">B191+B192</f>
        <v>0</v>
      </c>
      <c r="C190" s="83">
        <f t="shared" si="53"/>
        <v>0</v>
      </c>
      <c r="D190" s="83">
        <f t="shared" si="53"/>
        <v>0</v>
      </c>
      <c r="E190" s="83">
        <f t="shared" si="53"/>
        <v>0</v>
      </c>
      <c r="F190" s="83">
        <f t="shared" si="53"/>
        <v>0</v>
      </c>
      <c r="G190" s="83">
        <f t="shared" si="53"/>
        <v>0</v>
      </c>
      <c r="H190" s="83">
        <f t="shared" si="53"/>
        <v>0</v>
      </c>
      <c r="I190" s="83">
        <f t="shared" si="53"/>
        <v>0</v>
      </c>
      <c r="J190" s="83">
        <f t="shared" si="53"/>
        <v>0</v>
      </c>
      <c r="K190" s="83">
        <f t="shared" si="53"/>
        <v>0</v>
      </c>
      <c r="L190" s="83">
        <f t="shared" si="53"/>
        <v>0</v>
      </c>
      <c r="M190" s="83">
        <f t="shared" si="53"/>
        <v>0</v>
      </c>
      <c r="N190" s="73"/>
      <c r="O190" s="73"/>
      <c r="P190" s="27"/>
      <c r="Q190" s="27"/>
      <c r="R190" s="33"/>
    </row>
    <row r="191" spans="1:18" ht="15" x14ac:dyDescent="0.2">
      <c r="A191" s="87" t="s">
        <v>170</v>
      </c>
      <c r="B191" s="72">
        <v>0</v>
      </c>
      <c r="C191" s="72">
        <v>0</v>
      </c>
      <c r="D191" s="72">
        <v>0</v>
      </c>
      <c r="E191" s="72"/>
      <c r="F191" s="72"/>
      <c r="G191" s="72"/>
      <c r="H191" s="72"/>
      <c r="I191" s="72"/>
      <c r="J191" s="72"/>
      <c r="K191" s="72"/>
      <c r="L191" s="72"/>
      <c r="M191" s="72"/>
      <c r="N191" s="73"/>
      <c r="O191" s="73"/>
      <c r="P191" s="27"/>
      <c r="Q191" s="27"/>
      <c r="R191" s="33"/>
    </row>
    <row r="192" spans="1:18" ht="15" x14ac:dyDescent="0.2">
      <c r="A192" s="87" t="s">
        <v>171</v>
      </c>
      <c r="B192" s="72">
        <v>0</v>
      </c>
      <c r="C192" s="72">
        <v>0</v>
      </c>
      <c r="D192" s="72">
        <v>0</v>
      </c>
      <c r="E192" s="72"/>
      <c r="F192" s="72"/>
      <c r="G192" s="72"/>
      <c r="H192" s="72"/>
      <c r="I192" s="72"/>
      <c r="J192" s="72"/>
      <c r="K192" s="72"/>
      <c r="L192" s="72"/>
      <c r="M192" s="72"/>
      <c r="N192" s="73"/>
      <c r="O192" s="73"/>
      <c r="P192" s="27"/>
      <c r="Q192" s="27"/>
      <c r="R192" s="33"/>
    </row>
    <row r="193" spans="1:18" ht="15" x14ac:dyDescent="0.2">
      <c r="A193" s="87" t="s">
        <v>177</v>
      </c>
      <c r="B193" s="83">
        <f t="shared" ref="B193:M193" si="54">B194+B195</f>
        <v>6</v>
      </c>
      <c r="C193" s="83">
        <f t="shared" si="54"/>
        <v>6</v>
      </c>
      <c r="D193" s="83">
        <f t="shared" si="54"/>
        <v>6</v>
      </c>
      <c r="E193" s="83">
        <f t="shared" si="54"/>
        <v>0</v>
      </c>
      <c r="F193" s="83">
        <f t="shared" si="54"/>
        <v>0</v>
      </c>
      <c r="G193" s="83">
        <f t="shared" si="54"/>
        <v>0</v>
      </c>
      <c r="H193" s="83">
        <f t="shared" si="54"/>
        <v>0</v>
      </c>
      <c r="I193" s="83">
        <f t="shared" si="54"/>
        <v>0</v>
      </c>
      <c r="J193" s="83">
        <f t="shared" si="54"/>
        <v>0</v>
      </c>
      <c r="K193" s="83">
        <f t="shared" si="54"/>
        <v>0</v>
      </c>
      <c r="L193" s="83">
        <f t="shared" si="54"/>
        <v>0</v>
      </c>
      <c r="M193" s="83">
        <f t="shared" si="54"/>
        <v>0</v>
      </c>
      <c r="N193" s="73"/>
      <c r="O193" s="73"/>
      <c r="P193" s="27"/>
      <c r="Q193" s="27"/>
      <c r="R193" s="33"/>
    </row>
    <row r="194" spans="1:18" ht="15" x14ac:dyDescent="0.2">
      <c r="A194" s="87" t="s">
        <v>170</v>
      </c>
      <c r="B194" s="72">
        <v>2</v>
      </c>
      <c r="C194" s="72">
        <v>2</v>
      </c>
      <c r="D194" s="72">
        <v>2</v>
      </c>
      <c r="E194" s="72"/>
      <c r="F194" s="72"/>
      <c r="G194" s="72"/>
      <c r="H194" s="72"/>
      <c r="I194" s="72"/>
      <c r="J194" s="72"/>
      <c r="K194" s="72"/>
      <c r="L194" s="72"/>
      <c r="M194" s="72"/>
      <c r="N194" s="73"/>
      <c r="O194" s="73"/>
      <c r="P194" s="27"/>
      <c r="Q194" s="27"/>
      <c r="R194" s="33"/>
    </row>
    <row r="195" spans="1:18" ht="15" x14ac:dyDescent="0.2">
      <c r="A195" s="87" t="s">
        <v>171</v>
      </c>
      <c r="B195" s="72">
        <v>4</v>
      </c>
      <c r="C195" s="72">
        <v>4</v>
      </c>
      <c r="D195" s="72">
        <v>4</v>
      </c>
      <c r="E195" s="72"/>
      <c r="F195" s="72"/>
      <c r="G195" s="72"/>
      <c r="H195" s="72"/>
      <c r="I195" s="72"/>
      <c r="J195" s="72"/>
      <c r="K195" s="72"/>
      <c r="L195" s="72"/>
      <c r="M195" s="72"/>
      <c r="N195" s="73"/>
      <c r="O195" s="73"/>
      <c r="P195" s="27"/>
      <c r="Q195" s="27"/>
      <c r="R195" s="33"/>
    </row>
    <row r="196" spans="1:18" ht="15" x14ac:dyDescent="0.2">
      <c r="A196" s="87" t="s">
        <v>178</v>
      </c>
      <c r="B196" s="83">
        <f t="shared" ref="B196:M196" si="55">B197+B198</f>
        <v>8</v>
      </c>
      <c r="C196" s="83">
        <f t="shared" si="55"/>
        <v>8</v>
      </c>
      <c r="D196" s="83">
        <f t="shared" si="55"/>
        <v>8</v>
      </c>
      <c r="E196" s="83">
        <f t="shared" si="55"/>
        <v>0</v>
      </c>
      <c r="F196" s="83">
        <f t="shared" si="55"/>
        <v>0</v>
      </c>
      <c r="G196" s="83">
        <f t="shared" si="55"/>
        <v>0</v>
      </c>
      <c r="H196" s="83">
        <f t="shared" si="55"/>
        <v>0</v>
      </c>
      <c r="I196" s="83">
        <f t="shared" si="55"/>
        <v>0</v>
      </c>
      <c r="J196" s="83">
        <f t="shared" si="55"/>
        <v>0</v>
      </c>
      <c r="K196" s="83">
        <f t="shared" si="55"/>
        <v>0</v>
      </c>
      <c r="L196" s="83">
        <f t="shared" si="55"/>
        <v>0</v>
      </c>
      <c r="M196" s="83">
        <f t="shared" si="55"/>
        <v>0</v>
      </c>
      <c r="N196" s="73"/>
      <c r="O196" s="73"/>
      <c r="P196" s="27"/>
      <c r="Q196" s="27"/>
      <c r="R196" s="33"/>
    </row>
    <row r="197" spans="1:18" ht="15" x14ac:dyDescent="0.2">
      <c r="A197" s="87" t="s">
        <v>170</v>
      </c>
      <c r="B197" s="72">
        <v>1</v>
      </c>
      <c r="C197" s="72">
        <v>1</v>
      </c>
      <c r="D197" s="72">
        <v>1</v>
      </c>
      <c r="E197" s="72"/>
      <c r="F197" s="72"/>
      <c r="G197" s="72"/>
      <c r="H197" s="72"/>
      <c r="I197" s="72"/>
      <c r="J197" s="72"/>
      <c r="K197" s="72"/>
      <c r="L197" s="72"/>
      <c r="M197" s="72"/>
      <c r="N197" s="73"/>
      <c r="O197" s="73"/>
      <c r="P197" s="27"/>
      <c r="Q197" s="27"/>
      <c r="R197" s="33"/>
    </row>
    <row r="198" spans="1:18" ht="15" x14ac:dyDescent="0.2">
      <c r="A198" s="87" t="s">
        <v>171</v>
      </c>
      <c r="B198" s="72">
        <v>7</v>
      </c>
      <c r="C198" s="72">
        <v>7</v>
      </c>
      <c r="D198" s="72">
        <v>7</v>
      </c>
      <c r="E198" s="72"/>
      <c r="F198" s="72"/>
      <c r="G198" s="72"/>
      <c r="H198" s="72"/>
      <c r="I198" s="72"/>
      <c r="J198" s="72"/>
      <c r="K198" s="72"/>
      <c r="L198" s="72"/>
      <c r="M198" s="72"/>
      <c r="N198" s="73"/>
      <c r="O198" s="73"/>
      <c r="P198" s="27"/>
      <c r="Q198" s="27"/>
      <c r="R198" s="33"/>
    </row>
    <row r="199" spans="1:18" s="93" customFormat="1" ht="15" x14ac:dyDescent="0.2">
      <c r="A199" s="88" t="s">
        <v>179</v>
      </c>
      <c r="B199" s="89">
        <f t="shared" ref="B199:M199" si="56">B200+B201</f>
        <v>33</v>
      </c>
      <c r="C199" s="89">
        <f t="shared" si="56"/>
        <v>33</v>
      </c>
      <c r="D199" s="89">
        <f t="shared" si="56"/>
        <v>33</v>
      </c>
      <c r="E199" s="89">
        <f t="shared" si="56"/>
        <v>0</v>
      </c>
      <c r="F199" s="89">
        <f t="shared" si="56"/>
        <v>0</v>
      </c>
      <c r="G199" s="89">
        <f t="shared" si="56"/>
        <v>0</v>
      </c>
      <c r="H199" s="89">
        <f t="shared" si="56"/>
        <v>0</v>
      </c>
      <c r="I199" s="89">
        <f t="shared" si="56"/>
        <v>0</v>
      </c>
      <c r="J199" s="89">
        <f t="shared" si="56"/>
        <v>0</v>
      </c>
      <c r="K199" s="89">
        <f t="shared" si="56"/>
        <v>0</v>
      </c>
      <c r="L199" s="89">
        <f t="shared" si="56"/>
        <v>0</v>
      </c>
      <c r="M199" s="89">
        <f t="shared" si="56"/>
        <v>0</v>
      </c>
      <c r="N199" s="89"/>
      <c r="O199" s="90"/>
      <c r="P199" s="91"/>
      <c r="Q199" s="91"/>
      <c r="R199" s="92"/>
    </row>
    <row r="200" spans="1:18" ht="15" x14ac:dyDescent="0.2">
      <c r="A200" s="88" t="s">
        <v>170</v>
      </c>
      <c r="B200" s="72">
        <v>2</v>
      </c>
      <c r="C200" s="72">
        <v>2</v>
      </c>
      <c r="D200" s="72">
        <v>2</v>
      </c>
      <c r="E200" s="72"/>
      <c r="F200" s="72"/>
      <c r="G200" s="72"/>
      <c r="H200" s="72"/>
      <c r="I200" s="72"/>
      <c r="J200" s="72"/>
      <c r="K200" s="72"/>
      <c r="L200" s="72"/>
      <c r="M200" s="72"/>
      <c r="N200" s="73"/>
      <c r="O200" s="73"/>
      <c r="P200" s="27"/>
      <c r="Q200" s="27"/>
      <c r="R200" s="33"/>
    </row>
    <row r="201" spans="1:18" ht="15" x14ac:dyDescent="0.2">
      <c r="A201" s="88" t="s">
        <v>171</v>
      </c>
      <c r="B201" s="72">
        <v>31</v>
      </c>
      <c r="C201" s="72">
        <v>31</v>
      </c>
      <c r="D201" s="72">
        <v>31</v>
      </c>
      <c r="E201" s="72"/>
      <c r="F201" s="72"/>
      <c r="G201" s="72"/>
      <c r="H201" s="72"/>
      <c r="I201" s="72"/>
      <c r="J201" s="72"/>
      <c r="K201" s="72"/>
      <c r="L201" s="72"/>
      <c r="M201" s="72"/>
      <c r="N201" s="73"/>
      <c r="O201" s="73"/>
      <c r="P201" s="27"/>
      <c r="Q201" s="27"/>
      <c r="R201" s="33"/>
    </row>
    <row r="202" spans="1:18" ht="15" x14ac:dyDescent="0.2">
      <c r="A202" s="50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27"/>
      <c r="Q202" s="27"/>
      <c r="R202" s="33"/>
    </row>
    <row r="203" spans="1:18" ht="15" x14ac:dyDescent="0.2">
      <c r="A203" s="38" t="s">
        <v>180</v>
      </c>
      <c r="B203" s="72">
        <v>2</v>
      </c>
      <c r="C203" s="72">
        <v>2</v>
      </c>
      <c r="D203" s="72">
        <v>2</v>
      </c>
      <c r="E203" s="72"/>
      <c r="F203" s="72"/>
      <c r="G203" s="72"/>
      <c r="H203" s="72"/>
      <c r="I203" s="72"/>
      <c r="J203" s="72"/>
      <c r="K203" s="72"/>
      <c r="L203" s="72"/>
      <c r="M203" s="72"/>
      <c r="N203" s="73"/>
      <c r="O203" s="73"/>
      <c r="P203" s="27"/>
      <c r="Q203" s="27"/>
      <c r="R203" s="33"/>
    </row>
    <row r="204" spans="1:18" ht="15" x14ac:dyDescent="0.2">
      <c r="A204" s="38" t="s">
        <v>181</v>
      </c>
      <c r="B204" s="72">
        <v>125</v>
      </c>
      <c r="C204" s="72">
        <v>119</v>
      </c>
      <c r="D204" s="72">
        <v>144</v>
      </c>
      <c r="E204" s="72"/>
      <c r="F204" s="72"/>
      <c r="G204" s="72"/>
      <c r="H204" s="72"/>
      <c r="I204" s="72"/>
      <c r="J204" s="72"/>
      <c r="K204" s="72"/>
      <c r="L204" s="72"/>
      <c r="M204" s="72"/>
      <c r="N204" s="73"/>
      <c r="O204" s="73"/>
      <c r="P204" s="27"/>
      <c r="Q204" s="27"/>
      <c r="R204" s="33"/>
    </row>
    <row r="205" spans="1:18" ht="15" x14ac:dyDescent="0.2">
      <c r="A205" s="38" t="s">
        <v>182</v>
      </c>
      <c r="B205" s="72">
        <v>125</v>
      </c>
      <c r="C205" s="72">
        <v>119</v>
      </c>
      <c r="D205" s="72">
        <v>144</v>
      </c>
      <c r="E205" s="72"/>
      <c r="F205" s="72"/>
      <c r="G205" s="72"/>
      <c r="H205" s="72"/>
      <c r="I205" s="72"/>
      <c r="J205" s="72"/>
      <c r="K205" s="72"/>
      <c r="L205" s="72"/>
      <c r="M205" s="72"/>
      <c r="N205" s="73"/>
      <c r="O205" s="73"/>
      <c r="P205" s="27"/>
      <c r="Q205" s="27"/>
      <c r="R205" s="33"/>
    </row>
    <row r="206" spans="1:18" ht="15" x14ac:dyDescent="0.2">
      <c r="A206" s="38" t="s">
        <v>183</v>
      </c>
      <c r="B206" s="72">
        <v>0</v>
      </c>
      <c r="C206" s="72">
        <v>0</v>
      </c>
      <c r="D206" s="72">
        <v>0</v>
      </c>
      <c r="E206" s="72"/>
      <c r="F206" s="72"/>
      <c r="G206" s="72"/>
      <c r="H206" s="72"/>
      <c r="I206" s="72"/>
      <c r="J206" s="72"/>
      <c r="K206" s="72"/>
      <c r="L206" s="72"/>
      <c r="M206" s="72"/>
      <c r="N206" s="73"/>
      <c r="O206" s="73"/>
      <c r="P206" s="27"/>
      <c r="Q206" s="27"/>
      <c r="R206" s="33"/>
    </row>
    <row r="207" spans="1:18" ht="15" x14ac:dyDescent="0.2">
      <c r="A207" s="38" t="s">
        <v>184</v>
      </c>
      <c r="B207" s="72">
        <v>0</v>
      </c>
      <c r="C207" s="72">
        <v>0</v>
      </c>
      <c r="D207" s="72">
        <v>0</v>
      </c>
      <c r="E207" s="72"/>
      <c r="F207" s="72"/>
      <c r="G207" s="72"/>
      <c r="H207" s="72"/>
      <c r="I207" s="72"/>
      <c r="J207" s="72"/>
      <c r="K207" s="72"/>
      <c r="L207" s="72"/>
      <c r="M207" s="72"/>
      <c r="N207" s="73"/>
      <c r="O207" s="73"/>
      <c r="P207" s="27"/>
      <c r="Q207" s="27"/>
      <c r="R207" s="33"/>
    </row>
    <row r="208" spans="1:18" ht="15" x14ac:dyDescent="0.2">
      <c r="A208" s="38" t="s">
        <v>185</v>
      </c>
      <c r="B208" s="72">
        <v>0</v>
      </c>
      <c r="C208" s="72">
        <v>0</v>
      </c>
      <c r="D208" s="72">
        <v>0</v>
      </c>
      <c r="E208" s="72"/>
      <c r="F208" s="72"/>
      <c r="G208" s="72"/>
      <c r="H208" s="72"/>
      <c r="I208" s="72"/>
      <c r="J208" s="72"/>
      <c r="K208" s="72"/>
      <c r="L208" s="72"/>
      <c r="M208" s="72"/>
      <c r="N208" s="73"/>
      <c r="O208" s="73"/>
      <c r="P208" s="27"/>
      <c r="Q208" s="27"/>
      <c r="R208" s="33"/>
    </row>
    <row r="209" spans="1:18" ht="15" x14ac:dyDescent="0.2">
      <c r="A209" s="38" t="s">
        <v>186</v>
      </c>
      <c r="B209" s="72">
        <f>B99</f>
        <v>26691</v>
      </c>
      <c r="C209" s="72">
        <f>C99</f>
        <v>26712</v>
      </c>
      <c r="D209" s="72">
        <f>D99</f>
        <v>26740</v>
      </c>
      <c r="E209" s="72"/>
      <c r="F209" s="72"/>
      <c r="G209" s="72"/>
      <c r="H209" s="72"/>
      <c r="I209" s="72"/>
      <c r="J209" s="72"/>
      <c r="K209" s="72"/>
      <c r="L209" s="72"/>
      <c r="M209" s="72"/>
      <c r="N209" s="73"/>
      <c r="O209" s="73"/>
      <c r="P209" s="27"/>
      <c r="Q209" s="27"/>
      <c r="R209" s="33"/>
    </row>
    <row r="210" spans="1:18" ht="15" x14ac:dyDescent="0.2">
      <c r="A210" s="38" t="s">
        <v>187</v>
      </c>
      <c r="B210" s="72">
        <v>0</v>
      </c>
      <c r="C210" s="72">
        <v>0</v>
      </c>
      <c r="D210" s="72">
        <v>0</v>
      </c>
      <c r="E210" s="72"/>
      <c r="F210" s="72"/>
      <c r="G210" s="72"/>
      <c r="H210" s="72"/>
      <c r="I210" s="72"/>
      <c r="J210" s="72"/>
      <c r="K210" s="72"/>
      <c r="L210" s="72"/>
      <c r="M210" s="72"/>
      <c r="N210" s="73"/>
      <c r="O210" s="73"/>
      <c r="P210" s="27"/>
      <c r="Q210" s="27"/>
      <c r="R210" s="33"/>
    </row>
    <row r="211" spans="1:18" ht="23.25" x14ac:dyDescent="0.2">
      <c r="A211" s="65" t="s">
        <v>188</v>
      </c>
      <c r="B211" s="94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6"/>
    </row>
    <row r="212" spans="1:18" ht="15.75" x14ac:dyDescent="0.2">
      <c r="A212" s="21" t="s">
        <v>189</v>
      </c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5"/>
      <c r="O212" s="95"/>
      <c r="P212" s="95"/>
      <c r="Q212" s="95"/>
      <c r="R212" s="96"/>
    </row>
    <row r="213" spans="1:18" ht="15" x14ac:dyDescent="0.2">
      <c r="A213" s="98" t="s">
        <v>190</v>
      </c>
      <c r="B213" s="99">
        <v>1</v>
      </c>
      <c r="C213" s="99">
        <v>1</v>
      </c>
      <c r="D213" s="99">
        <v>1</v>
      </c>
      <c r="E213" s="100"/>
      <c r="F213" s="100"/>
      <c r="G213" s="100"/>
      <c r="H213" s="100"/>
      <c r="I213" s="100"/>
      <c r="J213" s="100"/>
      <c r="K213" s="100"/>
      <c r="L213" s="100"/>
      <c r="M213" s="100"/>
      <c r="N213" s="95"/>
      <c r="O213" s="95"/>
      <c r="P213" s="95"/>
      <c r="Q213" s="95"/>
      <c r="R213" s="96"/>
    </row>
    <row r="214" spans="1:18" ht="15" x14ac:dyDescent="0.2">
      <c r="A214" s="38" t="s">
        <v>191</v>
      </c>
      <c r="B214" s="101">
        <v>0</v>
      </c>
      <c r="C214" s="101">
        <v>0</v>
      </c>
      <c r="D214" s="101">
        <v>0</v>
      </c>
      <c r="E214" s="102"/>
      <c r="F214" s="102"/>
      <c r="G214" s="102"/>
      <c r="H214" s="102"/>
      <c r="I214" s="102"/>
      <c r="J214" s="102"/>
      <c r="K214" s="102"/>
      <c r="L214" s="102"/>
      <c r="M214" s="102"/>
      <c r="N214" s="95"/>
      <c r="O214" s="95"/>
      <c r="P214" s="95"/>
      <c r="Q214" s="95"/>
      <c r="R214" s="96"/>
    </row>
    <row r="215" spans="1:18" ht="15" x14ac:dyDescent="0.2">
      <c r="A215" s="38" t="s">
        <v>192</v>
      </c>
      <c r="B215" s="101">
        <v>0</v>
      </c>
      <c r="C215" s="101">
        <v>0</v>
      </c>
      <c r="D215" s="101">
        <v>0</v>
      </c>
      <c r="E215" s="102"/>
      <c r="F215" s="102"/>
      <c r="G215" s="102"/>
      <c r="H215" s="102"/>
      <c r="I215" s="102"/>
      <c r="J215" s="102"/>
      <c r="K215" s="102"/>
      <c r="L215" s="102"/>
      <c r="M215" s="102"/>
      <c r="N215" s="95"/>
      <c r="O215" s="95"/>
      <c r="P215" s="95"/>
      <c r="Q215" s="95"/>
      <c r="R215" s="96"/>
    </row>
    <row r="216" spans="1:18" ht="15" x14ac:dyDescent="0.2">
      <c r="A216" s="38" t="s">
        <v>193</v>
      </c>
      <c r="B216" s="102" t="s">
        <v>194</v>
      </c>
      <c r="C216" s="102" t="s">
        <v>194</v>
      </c>
      <c r="D216" s="102" t="s">
        <v>194</v>
      </c>
      <c r="E216" s="102"/>
      <c r="F216" s="102"/>
      <c r="G216" s="102"/>
      <c r="H216" s="102"/>
      <c r="I216" s="102"/>
      <c r="J216" s="102"/>
      <c r="K216" s="102"/>
      <c r="L216" s="102"/>
      <c r="M216" s="102"/>
      <c r="N216" s="95"/>
      <c r="O216" s="95"/>
      <c r="P216" s="95"/>
      <c r="Q216" s="95"/>
      <c r="R216" s="96"/>
    </row>
    <row r="217" spans="1:18" ht="15.75" x14ac:dyDescent="0.2">
      <c r="A217" s="21" t="s">
        <v>195</v>
      </c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5"/>
      <c r="O217" s="95"/>
      <c r="P217" s="95"/>
      <c r="Q217" s="95"/>
      <c r="R217" s="96"/>
    </row>
    <row r="218" spans="1:18" ht="15" x14ac:dyDescent="0.2">
      <c r="A218" s="38" t="s">
        <v>196</v>
      </c>
      <c r="B218" s="103" t="s">
        <v>197</v>
      </c>
      <c r="C218" s="103" t="s">
        <v>197</v>
      </c>
      <c r="D218" s="103" t="s">
        <v>197</v>
      </c>
      <c r="E218" s="103"/>
      <c r="F218" s="103"/>
      <c r="G218" s="103"/>
      <c r="H218" s="103"/>
      <c r="I218" s="103"/>
      <c r="J218" s="103"/>
      <c r="K218" s="103"/>
      <c r="L218" s="103"/>
      <c r="M218" s="103"/>
      <c r="N218" s="95"/>
      <c r="O218" s="95"/>
      <c r="P218" s="95"/>
      <c r="Q218" s="95"/>
      <c r="R218" s="96"/>
    </row>
    <row r="219" spans="1:18" ht="15" x14ac:dyDescent="0.2">
      <c r="A219" s="38" t="s">
        <v>198</v>
      </c>
      <c r="B219" s="103" t="s">
        <v>197</v>
      </c>
      <c r="C219" s="103" t="s">
        <v>197</v>
      </c>
      <c r="D219" s="103" t="s">
        <v>197</v>
      </c>
      <c r="E219" s="103"/>
      <c r="F219" s="103"/>
      <c r="G219" s="103"/>
      <c r="H219" s="103"/>
      <c r="I219" s="103"/>
      <c r="J219" s="103"/>
      <c r="K219" s="103"/>
      <c r="L219" s="103"/>
      <c r="M219" s="103"/>
      <c r="N219" s="95"/>
      <c r="O219" s="95"/>
      <c r="P219" s="95"/>
      <c r="Q219" s="95"/>
      <c r="R219" s="96"/>
    </row>
    <row r="220" spans="1:18" ht="15" x14ac:dyDescent="0.2">
      <c r="A220" s="38" t="s">
        <v>199</v>
      </c>
      <c r="B220" s="103" t="s">
        <v>197</v>
      </c>
      <c r="C220" s="103" t="s">
        <v>197</v>
      </c>
      <c r="D220" s="103" t="s">
        <v>197</v>
      </c>
      <c r="E220" s="103"/>
      <c r="F220" s="103"/>
      <c r="G220" s="103"/>
      <c r="H220" s="103"/>
      <c r="I220" s="103"/>
      <c r="J220" s="103"/>
      <c r="K220" s="103"/>
      <c r="L220" s="103"/>
      <c r="M220" s="103"/>
      <c r="N220" s="95"/>
      <c r="O220" s="95"/>
      <c r="P220" s="95"/>
      <c r="Q220" s="95"/>
      <c r="R220" s="96"/>
    </row>
    <row r="221" spans="1:18" ht="15" x14ac:dyDescent="0.2">
      <c r="A221" s="38" t="s">
        <v>200</v>
      </c>
      <c r="B221" s="103" t="s">
        <v>197</v>
      </c>
      <c r="C221" s="103" t="s">
        <v>197</v>
      </c>
      <c r="D221" s="103" t="s">
        <v>197</v>
      </c>
      <c r="E221" s="103"/>
      <c r="F221" s="103"/>
      <c r="G221" s="103"/>
      <c r="H221" s="103"/>
      <c r="I221" s="103"/>
      <c r="J221" s="103"/>
      <c r="K221" s="103"/>
      <c r="L221" s="103"/>
      <c r="M221" s="103"/>
      <c r="N221" s="95"/>
      <c r="O221" s="95"/>
      <c r="P221" s="95"/>
      <c r="Q221" s="95"/>
      <c r="R221" s="96"/>
    </row>
    <row r="222" spans="1:18" ht="15" x14ac:dyDescent="0.2">
      <c r="A222" s="104" t="s">
        <v>57</v>
      </c>
      <c r="B222" s="105" t="s">
        <v>197</v>
      </c>
      <c r="C222" s="105" t="s">
        <v>197</v>
      </c>
      <c r="D222" s="105" t="s">
        <v>197</v>
      </c>
      <c r="E222" s="105"/>
      <c r="F222" s="105"/>
      <c r="G222" s="105"/>
      <c r="H222" s="105"/>
      <c r="I222" s="105"/>
      <c r="J222" s="105"/>
      <c r="K222" s="105"/>
      <c r="L222" s="105"/>
      <c r="M222" s="105"/>
      <c r="N222" s="106"/>
      <c r="O222" s="106"/>
      <c r="P222" s="106"/>
      <c r="Q222" s="106"/>
      <c r="R222" s="107"/>
    </row>
    <row r="224" spans="1:18" x14ac:dyDescent="0.2">
      <c r="Q224" s="108"/>
      <c r="R224" s="108"/>
    </row>
  </sheetData>
  <sheetProtection formatCells="0" formatColumns="0" deleteColumns="0" deleteRows="0"/>
  <protectedRanges>
    <protectedRange sqref="B62:M62" name="Rango2"/>
    <protectedRange sqref="B70:M71" name="Rango1"/>
  </protectedRanges>
  <mergeCells count="7">
    <mergeCell ref="A7:R7"/>
    <mergeCell ref="A1:R1"/>
    <mergeCell ref="A2:R2"/>
    <mergeCell ref="A3:R3"/>
    <mergeCell ref="A4:R4"/>
    <mergeCell ref="A5:R5"/>
    <mergeCell ref="A6:R6"/>
  </mergeCells>
  <conditionalFormatting sqref="B48:M49">
    <cfRule type="cellIs" dxfId="6" priority="3" operator="greaterThan">
      <formula>1</formula>
    </cfRule>
  </conditionalFormatting>
  <conditionalFormatting sqref="B144:M144">
    <cfRule type="cellIs" dxfId="5" priority="1" operator="lessThan">
      <formula>0.5</formula>
    </cfRule>
    <cfRule type="cellIs" dxfId="4" priority="2" operator="greaterThan">
      <formula>1</formula>
    </cfRule>
  </conditionalFormatting>
  <conditionalFormatting sqref="C48:M49">
    <cfRule type="cellIs" dxfId="3" priority="4" operator="between">
      <formula>0</formula>
      <formula>0</formula>
    </cfRule>
    <cfRule type="cellIs" dxfId="2" priority="5" operator="between">
      <formula>" -   "</formula>
      <formula>" -   "</formula>
    </cfRule>
    <cfRule type="cellIs" dxfId="1" priority="6" operator="lessThan">
      <formula>"&lt;1"</formula>
    </cfRule>
    <cfRule type="cellIs" dxfId="0" priority="7" operator="greaterThan">
      <formula>"&gt;"</formula>
    </cfRule>
  </conditionalFormatting>
  <dataValidations count="2">
    <dataValidation type="list" allowBlank="1" showInputMessage="1" showErrorMessage="1" sqref="B218:M222" xr:uid="{8579963D-D558-481A-AAA8-E96CB202175F}">
      <formula1>"AL CORRIENTE,REZAGO"</formula1>
    </dataValidation>
    <dataValidation type="list" allowBlank="1" showInputMessage="1" showErrorMessage="1" sqref="B216:M216" xr:uid="{2C000A35-44F0-4088-8CCF-8E7E69989F9C}">
      <formula1>"SI,NO"</formula1>
    </dataValidation>
  </dataValidations>
  <pageMargins left="0.23622047244094491" right="0.23622047244094491" top="0.74803149606299213" bottom="0.74803149606299213" header="0.31496062992125984" footer="0.31496062992125984"/>
  <pageSetup scale="30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5.-  PIGOO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jose_luis</dc:creator>
  <cp:lastModifiedBy>jose_luis</cp:lastModifiedBy>
  <cp:lastPrinted>2026-05-08T15:48:59Z</cp:lastPrinted>
  <dcterms:created xsi:type="dcterms:W3CDTF">2026-05-08T15:47:49Z</dcterms:created>
  <dcterms:modified xsi:type="dcterms:W3CDTF">2026-05-08T15:49:02Z</dcterms:modified>
</cp:coreProperties>
</file>